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48" windowWidth="15300" windowHeight="6384"/>
  </bookViews>
  <sheets>
    <sheet name="LT" sheetId="4" r:id="rId1"/>
    <sheet name="TC" sheetId="1" r:id="rId2"/>
    <sheet name="CD" sheetId="2" r:id="rId3"/>
  </sheets>
  <definedNames>
    <definedName name="_Hlk491893501" localSheetId="2">CD!$A$10</definedName>
    <definedName name="_Hlk491893501" localSheetId="0">LT!$A$8</definedName>
  </definedNames>
  <calcPr calcId="144525"/>
</workbook>
</file>

<file path=xl/calcChain.xml><?xml version="1.0" encoding="utf-8"?>
<calcChain xmlns="http://schemas.openxmlformats.org/spreadsheetml/2006/main">
  <c r="C22" i="4" l="1"/>
  <c r="F21" i="4"/>
  <c r="F20" i="4"/>
  <c r="E21" i="4"/>
  <c r="D21" i="4" s="1"/>
  <c r="E20" i="4"/>
  <c r="F15" i="4"/>
  <c r="F16" i="4"/>
  <c r="F17" i="4"/>
  <c r="F18" i="4"/>
  <c r="F14" i="4"/>
  <c r="F13" i="4" s="1"/>
  <c r="E15" i="4"/>
  <c r="D15" i="4" s="1"/>
  <c r="E16" i="4"/>
  <c r="E17" i="4"/>
  <c r="E18" i="4"/>
  <c r="E14" i="4"/>
  <c r="D17" i="4"/>
  <c r="D18" i="4"/>
  <c r="D14" i="4"/>
  <c r="F11" i="4"/>
  <c r="F12" i="4"/>
  <c r="F10" i="4"/>
  <c r="E11" i="4"/>
  <c r="E12" i="4"/>
  <c r="E10" i="4"/>
  <c r="D4" i="4"/>
  <c r="D5" i="4"/>
  <c r="D6" i="4"/>
  <c r="D7" i="4"/>
  <c r="D3" i="4"/>
  <c r="F4" i="4"/>
  <c r="F5" i="4"/>
  <c r="F6" i="4"/>
  <c r="F7" i="4"/>
  <c r="F3" i="4"/>
  <c r="E4" i="4"/>
  <c r="E5" i="4"/>
  <c r="E6" i="4"/>
  <c r="E7" i="4"/>
  <c r="E3" i="4"/>
  <c r="C2" i="4"/>
  <c r="C9" i="4"/>
  <c r="G13" i="4"/>
  <c r="C13" i="4"/>
  <c r="C19" i="4"/>
  <c r="I21" i="4"/>
  <c r="I20" i="4"/>
  <c r="I15" i="4"/>
  <c r="I16" i="4"/>
  <c r="I17" i="4"/>
  <c r="I18" i="4"/>
  <c r="I14" i="4"/>
  <c r="I11" i="4"/>
  <c r="I12" i="4"/>
  <c r="I10" i="4"/>
  <c r="I4" i="4"/>
  <c r="I5" i="4"/>
  <c r="I6" i="4"/>
  <c r="I7" i="4"/>
  <c r="I3" i="4"/>
  <c r="H21" i="4"/>
  <c r="H20" i="4"/>
  <c r="H15" i="4"/>
  <c r="H16" i="4"/>
  <c r="H17" i="4"/>
  <c r="H18" i="4"/>
  <c r="H14" i="4"/>
  <c r="H11" i="4"/>
  <c r="H12" i="4"/>
  <c r="H10" i="4"/>
  <c r="H4" i="4"/>
  <c r="H5" i="4"/>
  <c r="H6" i="4"/>
  <c r="H7" i="4"/>
  <c r="H3" i="4"/>
  <c r="G19" i="4"/>
  <c r="G9" i="4"/>
  <c r="L45" i="2"/>
  <c r="L44" i="2"/>
  <c r="L43" i="2"/>
  <c r="L46" i="2" s="1"/>
  <c r="K45" i="2"/>
  <c r="K46" i="2" s="1"/>
  <c r="K44" i="2"/>
  <c r="K43" i="2"/>
  <c r="H40" i="2"/>
  <c r="J4" i="2"/>
  <c r="J5" i="2"/>
  <c r="J6" i="2"/>
  <c r="J3" i="2"/>
  <c r="I4" i="2"/>
  <c r="I5" i="2"/>
  <c r="I6" i="2"/>
  <c r="I3" i="2"/>
  <c r="F19" i="4" l="1"/>
  <c r="F8" i="4" s="1"/>
  <c r="F22" i="4" s="1"/>
  <c r="D20" i="4"/>
  <c r="E19" i="4"/>
  <c r="D19" i="4"/>
  <c r="D16" i="4"/>
  <c r="E13" i="4"/>
  <c r="D13" i="4"/>
  <c r="D12" i="4"/>
  <c r="D11" i="4"/>
  <c r="F9" i="4"/>
  <c r="D10" i="4"/>
  <c r="E9" i="4"/>
  <c r="D9" i="4"/>
  <c r="J21" i="4"/>
  <c r="J20" i="4"/>
  <c r="J18" i="4"/>
  <c r="J16" i="4"/>
  <c r="J17" i="4"/>
  <c r="J15" i="4"/>
  <c r="J14" i="4"/>
  <c r="J11" i="4"/>
  <c r="J12" i="4"/>
  <c r="J10" i="4"/>
  <c r="J7" i="4"/>
  <c r="J6" i="4"/>
  <c r="J5" i="4"/>
  <c r="J4" i="4"/>
  <c r="I23" i="4"/>
  <c r="J3" i="4"/>
  <c r="H23" i="4"/>
  <c r="G8" i="4"/>
  <c r="G22" i="4" s="1"/>
  <c r="J10" i="2"/>
  <c r="J11" i="2"/>
  <c r="J18" i="2"/>
  <c r="J33" i="2"/>
  <c r="E8" i="4" l="1"/>
  <c r="E22" i="4" s="1"/>
  <c r="D8" i="4"/>
  <c r="D22" i="4" s="1"/>
  <c r="J23" i="4"/>
  <c r="M23" i="4" s="1"/>
  <c r="C8" i="4"/>
  <c r="I35" i="2"/>
  <c r="J35" i="2" s="1"/>
  <c r="I36" i="2"/>
  <c r="J36" i="2" s="1"/>
  <c r="I34" i="2"/>
  <c r="J34" i="2" s="1"/>
  <c r="I20" i="2"/>
  <c r="J20" i="2" s="1"/>
  <c r="I21" i="2"/>
  <c r="J21" i="2" s="1"/>
  <c r="I22" i="2"/>
  <c r="J22" i="2" s="1"/>
  <c r="I23" i="2"/>
  <c r="J23" i="2" s="1"/>
  <c r="I24" i="2"/>
  <c r="J24" i="2" s="1"/>
  <c r="I25" i="2"/>
  <c r="J25" i="2" s="1"/>
  <c r="I26" i="2"/>
  <c r="J26" i="2" s="1"/>
  <c r="I27" i="2"/>
  <c r="J27" i="2" s="1"/>
  <c r="I28" i="2"/>
  <c r="J28" i="2" s="1"/>
  <c r="I29" i="2"/>
  <c r="J29" i="2" s="1"/>
  <c r="I30" i="2"/>
  <c r="J30" i="2" s="1"/>
  <c r="I31" i="2"/>
  <c r="J31" i="2" s="1"/>
  <c r="I32" i="2"/>
  <c r="J32" i="2" s="1"/>
  <c r="I19" i="2"/>
  <c r="J19" i="2" s="1"/>
  <c r="I13" i="2"/>
  <c r="J13" i="2" s="1"/>
  <c r="I14" i="2"/>
  <c r="J14" i="2" s="1"/>
  <c r="I15" i="2"/>
  <c r="J15" i="2" s="1"/>
  <c r="I16" i="2"/>
  <c r="J16" i="2" s="1"/>
  <c r="I17" i="2"/>
  <c r="J17" i="2" s="1"/>
  <c r="I12" i="2"/>
  <c r="J12" i="2" s="1"/>
  <c r="I7" i="2"/>
  <c r="J7" i="2" s="1"/>
  <c r="I8" i="2"/>
  <c r="J8" i="2" s="1"/>
  <c r="I9" i="2"/>
  <c r="E33" i="2"/>
  <c r="F33" i="2"/>
  <c r="G33" i="2"/>
  <c r="D33" i="2"/>
  <c r="E18" i="2"/>
  <c r="F18" i="2"/>
  <c r="G18" i="2"/>
  <c r="D18" i="2"/>
  <c r="E11" i="2"/>
  <c r="F11" i="2"/>
  <c r="F10" i="2" s="1"/>
  <c r="F37" i="2" s="1"/>
  <c r="G11" i="2"/>
  <c r="D11" i="2"/>
  <c r="D10" i="2" s="1"/>
  <c r="D37" i="2" s="1"/>
  <c r="H35" i="2"/>
  <c r="H36" i="2"/>
  <c r="H34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19" i="2"/>
  <c r="H13" i="2"/>
  <c r="H14" i="2"/>
  <c r="H15" i="2"/>
  <c r="H16" i="2"/>
  <c r="H17" i="2"/>
  <c r="H12" i="2"/>
  <c r="H4" i="2"/>
  <c r="H5" i="2"/>
  <c r="H6" i="2"/>
  <c r="H7" i="2"/>
  <c r="H8" i="2"/>
  <c r="H9" i="2"/>
  <c r="H3" i="2"/>
  <c r="D29" i="1"/>
  <c r="E29" i="1"/>
  <c r="F29" i="1"/>
  <c r="G29" i="1"/>
  <c r="C29" i="1"/>
  <c r="E10" i="1"/>
  <c r="F10" i="1"/>
  <c r="G10" i="1"/>
  <c r="D10" i="1"/>
  <c r="C27" i="1"/>
  <c r="C16" i="1"/>
  <c r="C11" i="1"/>
  <c r="H28" i="1"/>
  <c r="H18" i="1"/>
  <c r="H19" i="1"/>
  <c r="H20" i="1"/>
  <c r="H21" i="1"/>
  <c r="H22" i="1"/>
  <c r="H23" i="1"/>
  <c r="H24" i="1"/>
  <c r="H25" i="1"/>
  <c r="H26" i="1"/>
  <c r="H17" i="1"/>
  <c r="H13" i="1"/>
  <c r="H14" i="1"/>
  <c r="H15" i="1"/>
  <c r="H12" i="1"/>
  <c r="E16" i="1"/>
  <c r="F16" i="1"/>
  <c r="G16" i="1"/>
  <c r="D16" i="1"/>
  <c r="E11" i="1"/>
  <c r="F11" i="1"/>
  <c r="G11" i="1"/>
  <c r="D11" i="1"/>
  <c r="C2" i="1"/>
  <c r="H4" i="1"/>
  <c r="H5" i="1"/>
  <c r="H6" i="1"/>
  <c r="H7" i="1"/>
  <c r="H8" i="1"/>
  <c r="H9" i="1"/>
  <c r="H3" i="1"/>
  <c r="E2" i="1"/>
  <c r="F2" i="1"/>
  <c r="G2" i="1"/>
  <c r="D2" i="1"/>
  <c r="K38" i="2" l="1"/>
  <c r="M38" i="2" s="1"/>
  <c r="N38" i="2" s="1"/>
  <c r="K39" i="2"/>
  <c r="E10" i="2"/>
  <c r="E37" i="2" s="1"/>
  <c r="C33" i="2"/>
  <c r="C11" i="2"/>
  <c r="C10" i="2" s="1"/>
  <c r="C37" i="2" s="1"/>
  <c r="C18" i="2"/>
  <c r="C2" i="2"/>
  <c r="G10" i="2"/>
  <c r="G37" i="2" s="1"/>
</calcChain>
</file>

<file path=xl/sharedStrings.xml><?xml version="1.0" encoding="utf-8"?>
<sst xmlns="http://schemas.openxmlformats.org/spreadsheetml/2006/main" count="293" uniqueCount="146">
  <si>
    <t>Mã</t>
  </si>
  <si>
    <t>Tên học phần</t>
  </si>
  <si>
    <t>I</t>
  </si>
  <si>
    <t>Các học phần chung/ đại cương</t>
  </si>
  <si>
    <t>LLCT202</t>
  </si>
  <si>
    <t>Chính trị</t>
  </si>
  <si>
    <t>2(2,0,4)</t>
  </si>
  <si>
    <t>LLCT206</t>
  </si>
  <si>
    <t>Pháp luật</t>
  </si>
  <si>
    <t>1(1,0,2)</t>
  </si>
  <si>
    <t>KHCB205</t>
  </si>
  <si>
    <t>Giáo dục thể chất (*)</t>
  </si>
  <si>
    <t>1(0,1,1)</t>
  </si>
  <si>
    <t>KHCB207</t>
  </si>
  <si>
    <t>Giáo dục Quốc phòng - An ninh (*)</t>
  </si>
  <si>
    <t>2(1,1,3)</t>
  </si>
  <si>
    <t>Tin học (*)</t>
  </si>
  <si>
    <t>4(2,2,5)</t>
  </si>
  <si>
    <t>Ngoại ngữ (*)</t>
  </si>
  <si>
    <t>4(4,0,8)</t>
  </si>
  <si>
    <t>Kỹ năng mềm (*)</t>
  </si>
  <si>
    <t>3(3,0,6)</t>
  </si>
  <si>
    <t>II</t>
  </si>
  <si>
    <t>Các học phần chuyên môn ngành, nghề</t>
  </si>
  <si>
    <t>II.1</t>
  </si>
  <si>
    <t>Học phần cơ sở</t>
  </si>
  <si>
    <t>CNTT202</t>
  </si>
  <si>
    <t>Kỹ thuật lập trình</t>
  </si>
  <si>
    <t>4(1,3,4)</t>
  </si>
  <si>
    <t>CNTT203</t>
  </si>
  <si>
    <t>Cơ sở dữ liệu</t>
  </si>
  <si>
    <t>CNTT204</t>
  </si>
  <si>
    <t>Anh văn chuyên ngành CNTT</t>
  </si>
  <si>
    <t>CNTT205</t>
  </si>
  <si>
    <t>SQL Server</t>
  </si>
  <si>
    <t>II.2</t>
  </si>
  <si>
    <t>Học phần chuyên môn ngành, nghề</t>
  </si>
  <si>
    <t>CNTT240</t>
  </si>
  <si>
    <t>Phần cứng máy tính</t>
  </si>
  <si>
    <t>3(2,1,5)</t>
  </si>
  <si>
    <t>CNTT241</t>
  </si>
  <si>
    <t>Mạng máy tính và quản trị mạng</t>
  </si>
  <si>
    <t>CNTT242</t>
  </si>
  <si>
    <t>Thiết lập hệ thống mạng</t>
  </si>
  <si>
    <t>CNTT246</t>
  </si>
  <si>
    <t>Quản trị mạng trên Linux</t>
  </si>
  <si>
    <t>CNTT245</t>
  </si>
  <si>
    <t>Thiết bị mạng</t>
  </si>
  <si>
    <t>CNTT248</t>
  </si>
  <si>
    <t>An toàn hệ thống mạng máy tính</t>
  </si>
  <si>
    <t>CNTT243</t>
  </si>
  <si>
    <t>Mạng nâng cao</t>
  </si>
  <si>
    <t>CNTT247</t>
  </si>
  <si>
    <t>Bảo mật hệ thống thông tin</t>
  </si>
  <si>
    <t>CNTT249</t>
  </si>
  <si>
    <t>Đồ án 1</t>
  </si>
  <si>
    <t>1(0,1,0)</t>
  </si>
  <si>
    <t>CNTT250</t>
  </si>
  <si>
    <t>Thực tập tốt nghiệp</t>
  </si>
  <si>
    <t>6(0,6,0)</t>
  </si>
  <si>
    <t>II.3</t>
  </si>
  <si>
    <t>Học phần tự chọn</t>
  </si>
  <si>
    <t>CNTT244</t>
  </si>
  <si>
    <t>Quản trị hệ thống mail server</t>
  </si>
  <si>
    <t>Tổng cộng</t>
  </si>
  <si>
    <t>LT</t>
  </si>
  <si>
    <t>TH</t>
  </si>
  <si>
    <t>KT</t>
  </si>
  <si>
    <t>Số TC</t>
  </si>
  <si>
    <t>Số tiết</t>
  </si>
  <si>
    <t>LLCT101</t>
  </si>
  <si>
    <t>6(6,0,12)</t>
  </si>
  <si>
    <t>LLCT105</t>
  </si>
  <si>
    <t>KHCB105</t>
  </si>
  <si>
    <t>2(0,2,1)</t>
  </si>
  <si>
    <t>KHCB107</t>
  </si>
  <si>
    <t>4(3,1,7)</t>
  </si>
  <si>
    <t xml:space="preserve">Học phần cơ sở </t>
  </si>
  <si>
    <t>CNTT102</t>
  </si>
  <si>
    <t>CNTT103</t>
  </si>
  <si>
    <t>CNTT104</t>
  </si>
  <si>
    <t>Cấu trúc dữ liệu &amp; giải thuật</t>
  </si>
  <si>
    <t>3(1,2,3)</t>
  </si>
  <si>
    <t>CNTT105</t>
  </si>
  <si>
    <t>Hệ quản trị cơ sở dữ liệu</t>
  </si>
  <si>
    <t>CNTT106</t>
  </si>
  <si>
    <t>Phân tích và thiết kế hệ thống thông tin</t>
  </si>
  <si>
    <t>CNTT107</t>
  </si>
  <si>
    <t>Học phần chuyên môn ngành</t>
  </si>
  <si>
    <t>CNTT143</t>
  </si>
  <si>
    <t>CNTT144</t>
  </si>
  <si>
    <t>CNTT145</t>
  </si>
  <si>
    <t>CNTT146</t>
  </si>
  <si>
    <t>CNTT148</t>
  </si>
  <si>
    <t>CNTT150</t>
  </si>
  <si>
    <t>CNTT154</t>
  </si>
  <si>
    <t>Công nghệ ảo hóa</t>
  </si>
  <si>
    <t>CNTT149</t>
  </si>
  <si>
    <t>Cấu hình mạng</t>
  </si>
  <si>
    <t>CNTT153</t>
  </si>
  <si>
    <t>CNTT151</t>
  </si>
  <si>
    <t>Quản trị mạng nâng cao trên Linux</t>
  </si>
  <si>
    <t>CNTT147</t>
  </si>
  <si>
    <t>CNTT156</t>
  </si>
  <si>
    <t>CNTT157</t>
  </si>
  <si>
    <t>Đồ án 2</t>
  </si>
  <si>
    <t>CNTT158</t>
  </si>
  <si>
    <t>Học phần tự chọn</t>
  </si>
  <si>
    <t>CNTT152</t>
  </si>
  <si>
    <t>CNTT142</t>
  </si>
  <si>
    <t>Thiết kế Web</t>
  </si>
  <si>
    <t>CNTT155</t>
  </si>
  <si>
    <t>Kỹ thuật truyền thông và số liệu</t>
  </si>
  <si>
    <t>Môn chưa học</t>
  </si>
  <si>
    <t>Tổng tín chỉ:</t>
  </si>
  <si>
    <t>Số môn:</t>
  </si>
  <si>
    <t>1 năm</t>
  </si>
  <si>
    <t>tỉ lệ TH: 50-60%</t>
  </si>
  <si>
    <t>2 HK chính (15, 20 TC) + 1 HK phụ (10 TC)</t>
  </si>
  <si>
    <t>Quy định</t>
  </si>
  <si>
    <t>TC Thiếu</t>
  </si>
  <si>
    <t>Môn thiếu</t>
  </si>
  <si>
    <t>hk1</t>
  </si>
  <si>
    <t>hk2</t>
  </si>
  <si>
    <t>không phân</t>
  </si>
  <si>
    <t>Thêm môn</t>
  </si>
  <si>
    <t>Học kỳ</t>
  </si>
  <si>
    <t>Số môn</t>
  </si>
  <si>
    <t>Phụ</t>
  </si>
  <si>
    <t>phụ</t>
  </si>
  <si>
    <t>Quản trị mạng</t>
  </si>
  <si>
    <t>Tổng:</t>
  </si>
  <si>
    <t>Kỹ năng mềm không phân</t>
  </si>
  <si>
    <t>TC TH</t>
  </si>
  <si>
    <t>TC LT</t>
  </si>
  <si>
    <t>tỷ lệ:</t>
  </si>
  <si>
    <t>3(1,2,4)</t>
  </si>
  <si>
    <t>4(1,3,5)</t>
  </si>
  <si>
    <t>4(1,3,7)</t>
  </si>
  <si>
    <t>Mới</t>
  </si>
  <si>
    <t>Vmware</t>
  </si>
  <si>
    <t>Cisco</t>
  </si>
  <si>
    <t>Linux</t>
  </si>
  <si>
    <t>Windows</t>
  </si>
  <si>
    <t>Tổng đài</t>
  </si>
  <si>
    <t>Nội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</si>
</sst>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3" borderId="1" xfId="0" applyFont="1" applyFill="1" applyBorder="1"/>
    <xf numFmtId="0" fontId="5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5" fillId="0" borderId="1" xfId="0" applyNumberFormat="1" applyFont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zoomScale="70" zoomScaleNormal="70" workbookViewId="0">
      <selection activeCell="E26" sqref="E26"/>
    </sheetView>
  </sheetViews>
  <sheetFormatPr defaultRowHeight="15.6" x14ac:dyDescent="0.3"/>
  <cols>
    <col min="1" max="1" width="11.21875" style="1" bestFit="1" customWidth="1"/>
    <col min="2" max="2" width="42.88671875" style="1" bestFit="1" customWidth="1"/>
    <col min="3" max="3" width="10.77734375" style="1" bestFit="1" customWidth="1"/>
    <col min="4" max="6" width="8.88671875" style="1"/>
    <col min="7" max="7" width="10.88671875" style="1" bestFit="1" customWidth="1"/>
    <col min="8" max="16384" width="8.88671875" style="1"/>
  </cols>
  <sheetData>
    <row r="1" spans="1:12" x14ac:dyDescent="0.3">
      <c r="A1" s="8" t="s">
        <v>0</v>
      </c>
      <c r="B1" s="8" t="s">
        <v>1</v>
      </c>
      <c r="C1" s="8" t="s">
        <v>68</v>
      </c>
      <c r="D1" s="8" t="s">
        <v>69</v>
      </c>
      <c r="E1" s="8" t="s">
        <v>65</v>
      </c>
      <c r="F1" s="8" t="s">
        <v>66</v>
      </c>
      <c r="G1" s="8" t="s">
        <v>67</v>
      </c>
      <c r="H1" s="1" t="s">
        <v>68</v>
      </c>
      <c r="I1" s="1" t="s">
        <v>134</v>
      </c>
      <c r="J1" s="1" t="s">
        <v>133</v>
      </c>
      <c r="L1" s="1" t="s">
        <v>145</v>
      </c>
    </row>
    <row r="2" spans="1:12" x14ac:dyDescent="0.3">
      <c r="A2" s="3" t="s">
        <v>2</v>
      </c>
      <c r="B2" s="4" t="s">
        <v>3</v>
      </c>
      <c r="C2" s="3">
        <f>SUM(H3:H7)</f>
        <v>17</v>
      </c>
      <c r="D2" s="3">
        <v>450</v>
      </c>
      <c r="E2" s="3">
        <v>288</v>
      </c>
      <c r="F2" s="3">
        <v>150</v>
      </c>
      <c r="G2" s="3">
        <v>12</v>
      </c>
    </row>
    <row r="3" spans="1:12" x14ac:dyDescent="0.3">
      <c r="A3" s="9" t="s">
        <v>70</v>
      </c>
      <c r="B3" s="2" t="s">
        <v>5</v>
      </c>
      <c r="C3" s="5" t="s">
        <v>71</v>
      </c>
      <c r="D3" s="5">
        <f>SUM(E3:G3)</f>
        <v>90</v>
      </c>
      <c r="E3" s="5">
        <f>I3*15-G3</f>
        <v>88</v>
      </c>
      <c r="F3" s="5">
        <f>J3*30</f>
        <v>0</v>
      </c>
      <c r="G3" s="5">
        <v>2</v>
      </c>
      <c r="H3" s="1">
        <f>LEFT(C3,1)+0</f>
        <v>6</v>
      </c>
      <c r="I3" s="1">
        <f>MID(C3,3,1)+0</f>
        <v>6</v>
      </c>
      <c r="J3" s="1">
        <f>H3-I3</f>
        <v>0</v>
      </c>
    </row>
    <row r="4" spans="1:12" x14ac:dyDescent="0.3">
      <c r="A4" s="9" t="s">
        <v>72</v>
      </c>
      <c r="B4" s="2" t="s">
        <v>8</v>
      </c>
      <c r="C4" s="5" t="s">
        <v>6</v>
      </c>
      <c r="D4" s="5">
        <f t="shared" ref="D4:D7" si="0">SUM(E4:G4)</f>
        <v>30</v>
      </c>
      <c r="E4" s="5">
        <f t="shared" ref="E4:E7" si="1">I4*15-G4</f>
        <v>28</v>
      </c>
      <c r="F4" s="5">
        <f t="shared" ref="F4:F7" si="2">J4*30</f>
        <v>0</v>
      </c>
      <c r="G4" s="5">
        <v>2</v>
      </c>
      <c r="H4" s="1">
        <f t="shared" ref="H4:H7" si="3">LEFT(C4,1)+0</f>
        <v>2</v>
      </c>
      <c r="I4" s="1">
        <f t="shared" ref="I4:I7" si="4">MID(C4,3,1)+0</f>
        <v>2</v>
      </c>
      <c r="J4" s="1">
        <f t="shared" ref="J4:J7" si="5">H4-I4</f>
        <v>0</v>
      </c>
    </row>
    <row r="5" spans="1:12" x14ac:dyDescent="0.3">
      <c r="A5" s="9" t="s">
        <v>73</v>
      </c>
      <c r="B5" s="2" t="s">
        <v>11</v>
      </c>
      <c r="C5" s="5" t="s">
        <v>74</v>
      </c>
      <c r="D5" s="5">
        <f t="shared" si="0"/>
        <v>60</v>
      </c>
      <c r="E5" s="5">
        <f t="shared" si="1"/>
        <v>0</v>
      </c>
      <c r="F5" s="5">
        <f t="shared" si="2"/>
        <v>60</v>
      </c>
      <c r="G5" s="5"/>
      <c r="H5" s="1">
        <f t="shared" si="3"/>
        <v>2</v>
      </c>
      <c r="I5" s="1">
        <f t="shared" si="4"/>
        <v>0</v>
      </c>
      <c r="J5" s="1">
        <f t="shared" si="5"/>
        <v>2</v>
      </c>
    </row>
    <row r="6" spans="1:12" x14ac:dyDescent="0.3">
      <c r="A6" s="9" t="s">
        <v>75</v>
      </c>
      <c r="B6" s="2" t="s">
        <v>14</v>
      </c>
      <c r="C6" s="5" t="s">
        <v>76</v>
      </c>
      <c r="D6" s="5">
        <f t="shared" si="0"/>
        <v>75</v>
      </c>
      <c r="E6" s="5">
        <f t="shared" si="1"/>
        <v>43</v>
      </c>
      <c r="F6" s="5">
        <f t="shared" si="2"/>
        <v>30</v>
      </c>
      <c r="G6" s="5">
        <v>2</v>
      </c>
      <c r="H6" s="1">
        <f t="shared" si="3"/>
        <v>4</v>
      </c>
      <c r="I6" s="1">
        <f t="shared" si="4"/>
        <v>3</v>
      </c>
      <c r="J6" s="1">
        <f t="shared" si="5"/>
        <v>1</v>
      </c>
    </row>
    <row r="7" spans="1:12" x14ac:dyDescent="0.3">
      <c r="A7" s="5">
        <v>7</v>
      </c>
      <c r="B7" s="2" t="s">
        <v>20</v>
      </c>
      <c r="C7" s="5" t="s">
        <v>21</v>
      </c>
      <c r="D7" s="5">
        <f t="shared" si="0"/>
        <v>45</v>
      </c>
      <c r="E7" s="5">
        <f t="shared" si="1"/>
        <v>43</v>
      </c>
      <c r="F7" s="5">
        <f t="shared" si="2"/>
        <v>0</v>
      </c>
      <c r="G7" s="5">
        <v>2</v>
      </c>
      <c r="H7" s="1">
        <f t="shared" si="3"/>
        <v>3</v>
      </c>
      <c r="I7" s="1">
        <f t="shared" si="4"/>
        <v>3</v>
      </c>
      <c r="J7" s="1">
        <f t="shared" si="5"/>
        <v>0</v>
      </c>
    </row>
    <row r="8" spans="1:12" x14ac:dyDescent="0.3">
      <c r="A8" s="3" t="s">
        <v>22</v>
      </c>
      <c r="B8" s="4" t="s">
        <v>23</v>
      </c>
      <c r="C8" s="3">
        <f>C9+C13+C19</f>
        <v>28</v>
      </c>
      <c r="D8" s="3">
        <f>D9+D13+D19</f>
        <v>705</v>
      </c>
      <c r="E8" s="3">
        <f>E9+E13+E19</f>
        <v>117</v>
      </c>
      <c r="F8" s="3">
        <f>F9+F13+F19</f>
        <v>570</v>
      </c>
      <c r="G8" s="3">
        <f>G9+G13+G19</f>
        <v>18</v>
      </c>
    </row>
    <row r="9" spans="1:12" x14ac:dyDescent="0.3">
      <c r="A9" s="6" t="s">
        <v>24</v>
      </c>
      <c r="B9" s="7" t="s">
        <v>77</v>
      </c>
      <c r="C9" s="6">
        <f>SUM(H10:H12)</f>
        <v>8</v>
      </c>
      <c r="D9" s="6">
        <f>SUM(D10:D12)</f>
        <v>195</v>
      </c>
      <c r="E9" s="6">
        <f>SUM(E10:E12)</f>
        <v>39</v>
      </c>
      <c r="F9" s="6">
        <f>SUM(F10:F12)</f>
        <v>150</v>
      </c>
      <c r="G9" s="6">
        <f>SUM(G10:G12)</f>
        <v>6</v>
      </c>
    </row>
    <row r="10" spans="1:12" x14ac:dyDescent="0.3">
      <c r="A10" s="5" t="s">
        <v>80</v>
      </c>
      <c r="B10" s="2" t="s">
        <v>81</v>
      </c>
      <c r="C10" s="5" t="s">
        <v>82</v>
      </c>
      <c r="D10" s="5">
        <f t="shared" ref="D10:D21" si="6">SUM(E10:G10)</f>
        <v>75</v>
      </c>
      <c r="E10" s="5">
        <f t="shared" ref="E10:E21" si="7">I10*15-G10</f>
        <v>13</v>
      </c>
      <c r="F10" s="5">
        <f t="shared" ref="F10:F21" si="8">J10*30</f>
        <v>60</v>
      </c>
      <c r="G10" s="5">
        <v>2</v>
      </c>
      <c r="H10" s="1">
        <f t="shared" ref="H10:H21" si="9">LEFT(C10,1)+0</f>
        <v>3</v>
      </c>
      <c r="I10" s="1">
        <f t="shared" ref="I10:I21" si="10">MID(C10,3,1)+0</f>
        <v>1</v>
      </c>
      <c r="J10" s="1">
        <f t="shared" ref="J10:J21" si="11">H10-I10</f>
        <v>2</v>
      </c>
    </row>
    <row r="11" spans="1:12" x14ac:dyDescent="0.3">
      <c r="A11" s="5" t="s">
        <v>83</v>
      </c>
      <c r="B11" s="2" t="s">
        <v>84</v>
      </c>
      <c r="C11" s="5" t="s">
        <v>82</v>
      </c>
      <c r="D11" s="5">
        <f t="shared" si="6"/>
        <v>75</v>
      </c>
      <c r="E11" s="5">
        <f t="shared" si="7"/>
        <v>13</v>
      </c>
      <c r="F11" s="5">
        <f t="shared" si="8"/>
        <v>60</v>
      </c>
      <c r="G11" s="5">
        <v>2</v>
      </c>
      <c r="H11" s="1">
        <f t="shared" si="9"/>
        <v>3</v>
      </c>
      <c r="I11" s="1">
        <f t="shared" si="10"/>
        <v>1</v>
      </c>
      <c r="J11" s="1">
        <f t="shared" si="11"/>
        <v>2</v>
      </c>
    </row>
    <row r="12" spans="1:12" x14ac:dyDescent="0.3">
      <c r="A12" s="5" t="s">
        <v>85</v>
      </c>
      <c r="B12" s="2" t="s">
        <v>86</v>
      </c>
      <c r="C12" s="5" t="s">
        <v>15</v>
      </c>
      <c r="D12" s="5">
        <f t="shared" si="6"/>
        <v>45</v>
      </c>
      <c r="E12" s="5">
        <f t="shared" si="7"/>
        <v>13</v>
      </c>
      <c r="F12" s="5">
        <f t="shared" si="8"/>
        <v>30</v>
      </c>
      <c r="G12" s="5">
        <v>2</v>
      </c>
      <c r="H12" s="1">
        <f t="shared" si="9"/>
        <v>2</v>
      </c>
      <c r="I12" s="1">
        <f t="shared" si="10"/>
        <v>1</v>
      </c>
      <c r="J12" s="1">
        <f t="shared" si="11"/>
        <v>1</v>
      </c>
    </row>
    <row r="13" spans="1:12" x14ac:dyDescent="0.3">
      <c r="A13" s="6" t="s">
        <v>35</v>
      </c>
      <c r="B13" s="7" t="s">
        <v>88</v>
      </c>
      <c r="C13" s="6">
        <f>SUM(H14:H18)</f>
        <v>14</v>
      </c>
      <c r="D13" s="6">
        <f>SUM(D14:D18)</f>
        <v>360</v>
      </c>
      <c r="E13" s="6">
        <f t="shared" ref="E13:G13" si="12">SUM(E14:E18)</f>
        <v>52</v>
      </c>
      <c r="F13" s="6">
        <f t="shared" si="12"/>
        <v>300</v>
      </c>
      <c r="G13" s="6">
        <f t="shared" si="12"/>
        <v>8</v>
      </c>
    </row>
    <row r="14" spans="1:12" x14ac:dyDescent="0.3">
      <c r="A14" s="5" t="s">
        <v>95</v>
      </c>
      <c r="B14" s="2" t="s">
        <v>96</v>
      </c>
      <c r="C14" s="5" t="s">
        <v>136</v>
      </c>
      <c r="D14" s="5">
        <f t="shared" si="6"/>
        <v>75</v>
      </c>
      <c r="E14" s="5">
        <f t="shared" si="7"/>
        <v>13</v>
      </c>
      <c r="F14" s="5">
        <f t="shared" si="8"/>
        <v>60</v>
      </c>
      <c r="G14" s="5">
        <v>2</v>
      </c>
      <c r="H14" s="1">
        <f t="shared" si="9"/>
        <v>3</v>
      </c>
      <c r="I14" s="1">
        <f t="shared" si="10"/>
        <v>1</v>
      </c>
      <c r="J14" s="1">
        <f t="shared" si="11"/>
        <v>2</v>
      </c>
      <c r="L14" s="1" t="s">
        <v>140</v>
      </c>
    </row>
    <row r="15" spans="1:12" x14ac:dyDescent="0.3">
      <c r="A15" s="5" t="s">
        <v>97</v>
      </c>
      <c r="B15" s="2" t="s">
        <v>98</v>
      </c>
      <c r="C15" s="5" t="s">
        <v>136</v>
      </c>
      <c r="D15" s="5">
        <f t="shared" si="6"/>
        <v>75</v>
      </c>
      <c r="E15" s="5">
        <f t="shared" si="7"/>
        <v>13</v>
      </c>
      <c r="F15" s="5">
        <f t="shared" si="8"/>
        <v>60</v>
      </c>
      <c r="G15" s="5">
        <v>2</v>
      </c>
      <c r="H15" s="1">
        <f t="shared" si="9"/>
        <v>3</v>
      </c>
      <c r="I15" s="1">
        <f t="shared" si="10"/>
        <v>1</v>
      </c>
      <c r="J15" s="1">
        <f t="shared" si="11"/>
        <v>2</v>
      </c>
      <c r="L15" s="1" t="s">
        <v>141</v>
      </c>
    </row>
    <row r="16" spans="1:12" x14ac:dyDescent="0.3">
      <c r="A16" s="5" t="s">
        <v>100</v>
      </c>
      <c r="B16" s="2" t="s">
        <v>101</v>
      </c>
      <c r="C16" s="5" t="s">
        <v>136</v>
      </c>
      <c r="D16" s="5">
        <f t="shared" si="6"/>
        <v>75</v>
      </c>
      <c r="E16" s="5">
        <f t="shared" si="7"/>
        <v>13</v>
      </c>
      <c r="F16" s="5">
        <f t="shared" si="8"/>
        <v>60</v>
      </c>
      <c r="G16" s="5">
        <v>2</v>
      </c>
      <c r="H16" s="1">
        <f t="shared" si="9"/>
        <v>3</v>
      </c>
      <c r="I16" s="1">
        <f t="shared" si="10"/>
        <v>1</v>
      </c>
      <c r="J16" s="1">
        <f t="shared" si="11"/>
        <v>2</v>
      </c>
      <c r="L16" s="1" t="s">
        <v>142</v>
      </c>
    </row>
    <row r="17" spans="1:13" x14ac:dyDescent="0.3">
      <c r="A17" s="5" t="s">
        <v>104</v>
      </c>
      <c r="B17" s="2" t="s">
        <v>105</v>
      </c>
      <c r="C17" s="5" t="s">
        <v>56</v>
      </c>
      <c r="D17" s="5">
        <f t="shared" si="6"/>
        <v>30</v>
      </c>
      <c r="E17" s="5">
        <f t="shared" si="7"/>
        <v>0</v>
      </c>
      <c r="F17" s="5">
        <f t="shared" si="8"/>
        <v>30</v>
      </c>
      <c r="G17" s="5"/>
      <c r="H17" s="1">
        <f t="shared" si="9"/>
        <v>1</v>
      </c>
      <c r="I17" s="1">
        <f t="shared" si="10"/>
        <v>0</v>
      </c>
      <c r="J17" s="1">
        <f t="shared" si="11"/>
        <v>1</v>
      </c>
    </row>
    <row r="18" spans="1:13" x14ac:dyDescent="0.3">
      <c r="A18" s="16" t="s">
        <v>139</v>
      </c>
      <c r="B18" s="17" t="s">
        <v>130</v>
      </c>
      <c r="C18" s="16" t="s">
        <v>137</v>
      </c>
      <c r="D18" s="5">
        <f t="shared" si="6"/>
        <v>105</v>
      </c>
      <c r="E18" s="5">
        <f t="shared" si="7"/>
        <v>13</v>
      </c>
      <c r="F18" s="5">
        <f t="shared" si="8"/>
        <v>90</v>
      </c>
      <c r="G18" s="16">
        <v>2</v>
      </c>
      <c r="H18" s="11">
        <f t="shared" si="9"/>
        <v>4</v>
      </c>
      <c r="I18" s="11">
        <f t="shared" si="10"/>
        <v>1</v>
      </c>
      <c r="J18" s="11">
        <f t="shared" si="11"/>
        <v>3</v>
      </c>
      <c r="L18" s="1" t="s">
        <v>143</v>
      </c>
    </row>
    <row r="19" spans="1:13" x14ac:dyDescent="0.3">
      <c r="A19" s="5" t="s">
        <v>60</v>
      </c>
      <c r="B19" s="7" t="s">
        <v>107</v>
      </c>
      <c r="C19" s="6">
        <f>SUM(H20:H21)</f>
        <v>6</v>
      </c>
      <c r="D19" s="6">
        <f>SUM(D20:D21)</f>
        <v>150</v>
      </c>
      <c r="E19" s="6">
        <f>SUM(E20:E21)</f>
        <v>26</v>
      </c>
      <c r="F19" s="6">
        <f>SUM(F20:F21)</f>
        <v>120</v>
      </c>
      <c r="G19" s="6">
        <f>SUM(G20:G21)</f>
        <v>4</v>
      </c>
    </row>
    <row r="20" spans="1:13" x14ac:dyDescent="0.3">
      <c r="A20" s="5" t="s">
        <v>109</v>
      </c>
      <c r="B20" s="2" t="s">
        <v>110</v>
      </c>
      <c r="C20" s="5" t="s">
        <v>138</v>
      </c>
      <c r="D20" s="5">
        <f t="shared" si="6"/>
        <v>105</v>
      </c>
      <c r="E20" s="5">
        <f t="shared" si="7"/>
        <v>13</v>
      </c>
      <c r="F20" s="5">
        <f t="shared" si="8"/>
        <v>90</v>
      </c>
      <c r="G20" s="5">
        <v>2</v>
      </c>
      <c r="H20" s="1">
        <f t="shared" si="9"/>
        <v>4</v>
      </c>
      <c r="I20" s="1">
        <f t="shared" si="10"/>
        <v>1</v>
      </c>
      <c r="J20" s="1">
        <f t="shared" si="11"/>
        <v>3</v>
      </c>
    </row>
    <row r="21" spans="1:13" x14ac:dyDescent="0.3">
      <c r="A21" s="5" t="s">
        <v>111</v>
      </c>
      <c r="B21" s="2" t="s">
        <v>112</v>
      </c>
      <c r="C21" s="5" t="s">
        <v>15</v>
      </c>
      <c r="D21" s="5">
        <f t="shared" si="6"/>
        <v>45</v>
      </c>
      <c r="E21" s="5">
        <f t="shared" si="7"/>
        <v>13</v>
      </c>
      <c r="F21" s="5">
        <f t="shared" si="8"/>
        <v>30</v>
      </c>
      <c r="G21" s="5">
        <v>2</v>
      </c>
      <c r="H21" s="1">
        <f t="shared" si="9"/>
        <v>2</v>
      </c>
      <c r="I21" s="1">
        <f t="shared" si="10"/>
        <v>1</v>
      </c>
      <c r="J21" s="1">
        <f t="shared" si="11"/>
        <v>1</v>
      </c>
      <c r="L21" s="1" t="s">
        <v>144</v>
      </c>
    </row>
    <row r="22" spans="1:13" x14ac:dyDescent="0.3">
      <c r="A22" s="3"/>
      <c r="B22" s="4" t="s">
        <v>64</v>
      </c>
      <c r="C22" s="3">
        <f>C2+C8</f>
        <v>45</v>
      </c>
      <c r="D22" s="3">
        <f>D2+D8</f>
        <v>1155</v>
      </c>
      <c r="E22" s="3">
        <f>E2+E8</f>
        <v>405</v>
      </c>
      <c r="F22" s="3">
        <f>F2+F8</f>
        <v>720</v>
      </c>
      <c r="G22" s="3">
        <f>G2+G8</f>
        <v>30</v>
      </c>
    </row>
    <row r="23" spans="1:13" x14ac:dyDescent="0.3">
      <c r="H23" s="15">
        <f>SUM(H3:H21)</f>
        <v>45</v>
      </c>
      <c r="I23" s="1">
        <f t="shared" ref="I23:J23" si="13">SUM(I3:I21)</f>
        <v>23</v>
      </c>
      <c r="J23" s="1">
        <f t="shared" si="13"/>
        <v>22</v>
      </c>
      <c r="L23" s="12" t="s">
        <v>135</v>
      </c>
      <c r="M23" s="18">
        <f>J23/H23</f>
        <v>0.48888888888888887</v>
      </c>
    </row>
  </sheetData>
  <conditionalFormatting sqref="B1:B22">
    <cfRule type="cellIs" dxfId="1" priority="1" operator="equal">
      <formula>chưa</formula>
    </cfRule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10" zoomScale="85" zoomScaleNormal="85" workbookViewId="0">
      <selection activeCell="B18" sqref="B18"/>
    </sheetView>
  </sheetViews>
  <sheetFormatPr defaultRowHeight="15.6" x14ac:dyDescent="0.3"/>
  <cols>
    <col min="1" max="1" width="11.21875" style="1" bestFit="1" customWidth="1"/>
    <col min="2" max="2" width="42.109375" style="1" bestFit="1" customWidth="1"/>
    <col min="3" max="3" width="10.77734375" style="1" bestFit="1" customWidth="1"/>
    <col min="4" max="7" width="8.88671875" style="1"/>
    <col min="8" max="8" width="6.6640625" style="1" bestFit="1" customWidth="1"/>
    <col min="9" max="16384" width="8.88671875" style="1"/>
  </cols>
  <sheetData>
    <row r="1" spans="1:8" x14ac:dyDescent="0.3">
      <c r="A1" s="8" t="s">
        <v>0</v>
      </c>
      <c r="B1" s="8" t="s">
        <v>1</v>
      </c>
      <c r="C1" s="8" t="s">
        <v>68</v>
      </c>
      <c r="D1" s="8" t="s">
        <v>69</v>
      </c>
      <c r="E1" s="8" t="s">
        <v>65</v>
      </c>
      <c r="F1" s="8" t="s">
        <v>66</v>
      </c>
      <c r="G1" s="8" t="s">
        <v>67</v>
      </c>
      <c r="H1" s="1" t="s">
        <v>68</v>
      </c>
    </row>
    <row r="2" spans="1:8" x14ac:dyDescent="0.3">
      <c r="A2" s="3" t="s">
        <v>2</v>
      </c>
      <c r="B2" s="4" t="s">
        <v>3</v>
      </c>
      <c r="C2" s="3">
        <f>SUM(H3:H9)</f>
        <v>17</v>
      </c>
      <c r="D2" s="3">
        <f>SUM(D3:D9)</f>
        <v>315</v>
      </c>
      <c r="E2" s="3">
        <f t="shared" ref="E2:G2" si="0">SUM(E3:E9)</f>
        <v>183</v>
      </c>
      <c r="F2" s="3">
        <f t="shared" si="0"/>
        <v>120</v>
      </c>
      <c r="G2" s="3">
        <f t="shared" si="0"/>
        <v>12</v>
      </c>
    </row>
    <row r="3" spans="1:8" x14ac:dyDescent="0.3">
      <c r="A3" s="5" t="s">
        <v>4</v>
      </c>
      <c r="B3" s="2" t="s">
        <v>5</v>
      </c>
      <c r="C3" s="5" t="s">
        <v>6</v>
      </c>
      <c r="D3" s="5">
        <v>30</v>
      </c>
      <c r="E3" s="5">
        <v>28</v>
      </c>
      <c r="F3" s="5"/>
      <c r="G3" s="5">
        <v>2</v>
      </c>
      <c r="H3" s="1">
        <f>LEFT(C3)+0</f>
        <v>2</v>
      </c>
    </row>
    <row r="4" spans="1:8" x14ac:dyDescent="0.3">
      <c r="A4" s="5" t="s">
        <v>7</v>
      </c>
      <c r="B4" s="2" t="s">
        <v>8</v>
      </c>
      <c r="C4" s="5" t="s">
        <v>9</v>
      </c>
      <c r="D4" s="5">
        <v>15</v>
      </c>
      <c r="E4" s="5">
        <v>13</v>
      </c>
      <c r="F4" s="5"/>
      <c r="G4" s="5">
        <v>2</v>
      </c>
      <c r="H4" s="1">
        <f t="shared" ref="H4:H9" si="1">LEFT(C4)+0</f>
        <v>1</v>
      </c>
    </row>
    <row r="5" spans="1:8" x14ac:dyDescent="0.3">
      <c r="A5" s="5" t="s">
        <v>10</v>
      </c>
      <c r="B5" s="2" t="s">
        <v>11</v>
      </c>
      <c r="C5" s="5" t="s">
        <v>12</v>
      </c>
      <c r="D5" s="5">
        <v>30</v>
      </c>
      <c r="E5" s="5"/>
      <c r="F5" s="5">
        <v>30</v>
      </c>
      <c r="G5" s="5"/>
      <c r="H5" s="1">
        <f t="shared" si="1"/>
        <v>1</v>
      </c>
    </row>
    <row r="6" spans="1:8" x14ac:dyDescent="0.3">
      <c r="A6" s="5" t="s">
        <v>13</v>
      </c>
      <c r="B6" s="2" t="s">
        <v>14</v>
      </c>
      <c r="C6" s="5" t="s">
        <v>15</v>
      </c>
      <c r="D6" s="5">
        <v>45</v>
      </c>
      <c r="E6" s="5">
        <v>13</v>
      </c>
      <c r="F6" s="5">
        <v>30</v>
      </c>
      <c r="G6" s="5">
        <v>2</v>
      </c>
      <c r="H6" s="1">
        <f t="shared" si="1"/>
        <v>2</v>
      </c>
    </row>
    <row r="7" spans="1:8" x14ac:dyDescent="0.3">
      <c r="A7" s="5">
        <v>5</v>
      </c>
      <c r="B7" s="2" t="s">
        <v>16</v>
      </c>
      <c r="C7" s="5" t="s">
        <v>17</v>
      </c>
      <c r="D7" s="5">
        <v>90</v>
      </c>
      <c r="E7" s="5">
        <v>28</v>
      </c>
      <c r="F7" s="5">
        <v>60</v>
      </c>
      <c r="G7" s="5">
        <v>2</v>
      </c>
      <c r="H7" s="1">
        <f t="shared" si="1"/>
        <v>4</v>
      </c>
    </row>
    <row r="8" spans="1:8" x14ac:dyDescent="0.3">
      <c r="A8" s="5">
        <v>6</v>
      </c>
      <c r="B8" s="2" t="s">
        <v>18</v>
      </c>
      <c r="C8" s="5" t="s">
        <v>19</v>
      </c>
      <c r="D8" s="5">
        <v>60</v>
      </c>
      <c r="E8" s="5">
        <v>58</v>
      </c>
      <c r="F8" s="5"/>
      <c r="G8" s="5">
        <v>2</v>
      </c>
      <c r="H8" s="1">
        <f t="shared" si="1"/>
        <v>4</v>
      </c>
    </row>
    <row r="9" spans="1:8" x14ac:dyDescent="0.3">
      <c r="A9" s="5">
        <v>7</v>
      </c>
      <c r="B9" s="2" t="s">
        <v>20</v>
      </c>
      <c r="C9" s="5" t="s">
        <v>21</v>
      </c>
      <c r="D9" s="5">
        <v>45</v>
      </c>
      <c r="E9" s="5">
        <v>43</v>
      </c>
      <c r="F9" s="5"/>
      <c r="G9" s="5">
        <v>2</v>
      </c>
      <c r="H9" s="1">
        <f t="shared" si="1"/>
        <v>3</v>
      </c>
    </row>
    <row r="10" spans="1:8" x14ac:dyDescent="0.3">
      <c r="A10" s="3" t="s">
        <v>22</v>
      </c>
      <c r="B10" s="4" t="s">
        <v>23</v>
      </c>
      <c r="C10" s="3">
        <v>38</v>
      </c>
      <c r="D10" s="3">
        <f>D11+D16+D27</f>
        <v>990</v>
      </c>
      <c r="E10" s="3">
        <f t="shared" ref="E10:G10" si="2">E11+E16+E27</f>
        <v>229</v>
      </c>
      <c r="F10" s="3">
        <f t="shared" si="2"/>
        <v>735</v>
      </c>
      <c r="G10" s="3">
        <f t="shared" si="2"/>
        <v>26</v>
      </c>
    </row>
    <row r="11" spans="1:8" x14ac:dyDescent="0.3">
      <c r="A11" s="6" t="s">
        <v>24</v>
      </c>
      <c r="B11" s="7" t="s">
        <v>25</v>
      </c>
      <c r="C11" s="6">
        <f>SUM(H12:H15)</f>
        <v>10</v>
      </c>
      <c r="D11" s="6">
        <f>SUM(D12:D15)</f>
        <v>225</v>
      </c>
      <c r="E11" s="6">
        <f t="shared" ref="E11:G11" si="3">SUM(E12:E15)</f>
        <v>67</v>
      </c>
      <c r="F11" s="6">
        <f t="shared" si="3"/>
        <v>150</v>
      </c>
      <c r="G11" s="6">
        <f t="shared" si="3"/>
        <v>8</v>
      </c>
    </row>
    <row r="12" spans="1:8" x14ac:dyDescent="0.3">
      <c r="A12" s="5" t="s">
        <v>26</v>
      </c>
      <c r="B12" s="2" t="s">
        <v>27</v>
      </c>
      <c r="C12" s="5" t="s">
        <v>28</v>
      </c>
      <c r="D12" s="5">
        <v>105</v>
      </c>
      <c r="E12" s="5">
        <v>13</v>
      </c>
      <c r="F12" s="5">
        <v>90</v>
      </c>
      <c r="G12" s="5">
        <v>2</v>
      </c>
      <c r="H12" s="1">
        <f t="shared" ref="H12:H28" si="4">LEFT(C12)+0</f>
        <v>4</v>
      </c>
    </row>
    <row r="13" spans="1:8" x14ac:dyDescent="0.3">
      <c r="A13" s="5" t="s">
        <v>29</v>
      </c>
      <c r="B13" s="2" t="s">
        <v>30</v>
      </c>
      <c r="C13" s="5" t="s">
        <v>15</v>
      </c>
      <c r="D13" s="5">
        <v>45</v>
      </c>
      <c r="E13" s="5">
        <v>13</v>
      </c>
      <c r="F13" s="5">
        <v>30</v>
      </c>
      <c r="G13" s="5">
        <v>2</v>
      </c>
      <c r="H13" s="1">
        <f t="shared" si="4"/>
        <v>2</v>
      </c>
    </row>
    <row r="14" spans="1:8" x14ac:dyDescent="0.3">
      <c r="A14" s="5" t="s">
        <v>31</v>
      </c>
      <c r="B14" s="2" t="s">
        <v>32</v>
      </c>
      <c r="C14" s="5" t="s">
        <v>6</v>
      </c>
      <c r="D14" s="5">
        <v>30</v>
      </c>
      <c r="E14" s="5">
        <v>28</v>
      </c>
      <c r="F14" s="5"/>
      <c r="G14" s="5">
        <v>2</v>
      </c>
      <c r="H14" s="1">
        <f t="shared" si="4"/>
        <v>2</v>
      </c>
    </row>
    <row r="15" spans="1:8" x14ac:dyDescent="0.3">
      <c r="A15" s="5" t="s">
        <v>33</v>
      </c>
      <c r="B15" s="2" t="s">
        <v>34</v>
      </c>
      <c r="C15" s="5" t="s">
        <v>15</v>
      </c>
      <c r="D15" s="5">
        <v>45</v>
      </c>
      <c r="E15" s="5">
        <v>13</v>
      </c>
      <c r="F15" s="5">
        <v>30</v>
      </c>
      <c r="G15" s="5">
        <v>2</v>
      </c>
      <c r="H15" s="1">
        <f t="shared" si="4"/>
        <v>2</v>
      </c>
    </row>
    <row r="16" spans="1:8" x14ac:dyDescent="0.3">
      <c r="A16" s="6" t="s">
        <v>35</v>
      </c>
      <c r="B16" s="7" t="s">
        <v>36</v>
      </c>
      <c r="C16" s="6">
        <f>SUM(H17:H26)</f>
        <v>25</v>
      </c>
      <c r="D16" s="6">
        <f>SUM(D17:D26)</f>
        <v>705</v>
      </c>
      <c r="E16" s="6">
        <f t="shared" ref="E16:G16" si="5">SUM(E17:E26)</f>
        <v>134</v>
      </c>
      <c r="F16" s="6">
        <f t="shared" si="5"/>
        <v>555</v>
      </c>
      <c r="G16" s="6">
        <f t="shared" si="5"/>
        <v>16</v>
      </c>
    </row>
    <row r="17" spans="1:8" x14ac:dyDescent="0.3">
      <c r="A17" s="5" t="s">
        <v>37</v>
      </c>
      <c r="B17" s="2" t="s">
        <v>38</v>
      </c>
      <c r="C17" s="5" t="s">
        <v>39</v>
      </c>
      <c r="D17" s="5">
        <v>60</v>
      </c>
      <c r="E17" s="5">
        <v>28</v>
      </c>
      <c r="F17" s="5">
        <v>30</v>
      </c>
      <c r="G17" s="5">
        <v>2</v>
      </c>
      <c r="H17" s="1">
        <f t="shared" si="4"/>
        <v>3</v>
      </c>
    </row>
    <row r="18" spans="1:8" x14ac:dyDescent="0.3">
      <c r="A18" s="5" t="s">
        <v>40</v>
      </c>
      <c r="B18" s="2" t="s">
        <v>41</v>
      </c>
      <c r="C18" s="5" t="s">
        <v>39</v>
      </c>
      <c r="D18" s="5">
        <v>60</v>
      </c>
      <c r="E18" s="5">
        <v>28</v>
      </c>
      <c r="F18" s="5">
        <v>30</v>
      </c>
      <c r="G18" s="5">
        <v>2</v>
      </c>
      <c r="H18" s="1">
        <f t="shared" si="4"/>
        <v>3</v>
      </c>
    </row>
    <row r="19" spans="1:8" x14ac:dyDescent="0.3">
      <c r="A19" s="5" t="s">
        <v>42</v>
      </c>
      <c r="B19" s="2" t="s">
        <v>43</v>
      </c>
      <c r="C19" s="5" t="s">
        <v>15</v>
      </c>
      <c r="D19" s="5">
        <v>45</v>
      </c>
      <c r="E19" s="5">
        <v>13</v>
      </c>
      <c r="F19" s="5">
        <v>30</v>
      </c>
      <c r="G19" s="5">
        <v>2</v>
      </c>
      <c r="H19" s="1">
        <f t="shared" si="4"/>
        <v>2</v>
      </c>
    </row>
    <row r="20" spans="1:8" x14ac:dyDescent="0.3">
      <c r="A20" s="5" t="s">
        <v>44</v>
      </c>
      <c r="B20" s="2" t="s">
        <v>45</v>
      </c>
      <c r="C20" s="5" t="s">
        <v>15</v>
      </c>
      <c r="D20" s="5">
        <v>45</v>
      </c>
      <c r="E20" s="5">
        <v>13</v>
      </c>
      <c r="F20" s="5">
        <v>30</v>
      </c>
      <c r="G20" s="5">
        <v>2</v>
      </c>
      <c r="H20" s="1">
        <f t="shared" si="4"/>
        <v>2</v>
      </c>
    </row>
    <row r="21" spans="1:8" x14ac:dyDescent="0.3">
      <c r="A21" s="5" t="s">
        <v>46</v>
      </c>
      <c r="B21" s="2" t="s">
        <v>47</v>
      </c>
      <c r="C21" s="5" t="s">
        <v>15</v>
      </c>
      <c r="D21" s="5">
        <v>45</v>
      </c>
      <c r="E21" s="5">
        <v>13</v>
      </c>
      <c r="F21" s="5">
        <v>30</v>
      </c>
      <c r="G21" s="5">
        <v>2</v>
      </c>
      <c r="H21" s="1">
        <f t="shared" si="4"/>
        <v>2</v>
      </c>
    </row>
    <row r="22" spans="1:8" x14ac:dyDescent="0.3">
      <c r="A22" s="5" t="s">
        <v>48</v>
      </c>
      <c r="B22" s="2" t="s">
        <v>49</v>
      </c>
      <c r="C22" s="5" t="s">
        <v>15</v>
      </c>
      <c r="D22" s="5">
        <v>45</v>
      </c>
      <c r="E22" s="5">
        <v>13</v>
      </c>
      <c r="F22" s="5">
        <v>30</v>
      </c>
      <c r="G22" s="5">
        <v>2</v>
      </c>
      <c r="H22" s="1">
        <f t="shared" si="4"/>
        <v>2</v>
      </c>
    </row>
    <row r="23" spans="1:8" x14ac:dyDescent="0.3">
      <c r="A23" s="5" t="s">
        <v>50</v>
      </c>
      <c r="B23" s="2" t="s">
        <v>51</v>
      </c>
      <c r="C23" s="5" t="s">
        <v>15</v>
      </c>
      <c r="D23" s="5">
        <v>45</v>
      </c>
      <c r="E23" s="5">
        <v>13</v>
      </c>
      <c r="F23" s="5">
        <v>30</v>
      </c>
      <c r="G23" s="5">
        <v>2</v>
      </c>
      <c r="H23" s="1">
        <f t="shared" si="4"/>
        <v>2</v>
      </c>
    </row>
    <row r="24" spans="1:8" x14ac:dyDescent="0.3">
      <c r="A24" s="5" t="s">
        <v>52</v>
      </c>
      <c r="B24" s="2" t="s">
        <v>53</v>
      </c>
      <c r="C24" s="5" t="s">
        <v>15</v>
      </c>
      <c r="D24" s="5">
        <v>45</v>
      </c>
      <c r="E24" s="5">
        <v>13</v>
      </c>
      <c r="F24" s="5">
        <v>30</v>
      </c>
      <c r="G24" s="5">
        <v>2</v>
      </c>
      <c r="H24" s="1">
        <f t="shared" si="4"/>
        <v>2</v>
      </c>
    </row>
    <row r="25" spans="1:8" x14ac:dyDescent="0.3">
      <c r="A25" s="5" t="s">
        <v>54</v>
      </c>
      <c r="B25" s="2" t="s">
        <v>55</v>
      </c>
      <c r="C25" s="5" t="s">
        <v>56</v>
      </c>
      <c r="D25" s="5">
        <v>45</v>
      </c>
      <c r="E25" s="5"/>
      <c r="F25" s="5">
        <v>45</v>
      </c>
      <c r="G25" s="5"/>
      <c r="H25" s="1">
        <f t="shared" si="4"/>
        <v>1</v>
      </c>
    </row>
    <row r="26" spans="1:8" x14ac:dyDescent="0.3">
      <c r="A26" s="5" t="s">
        <v>57</v>
      </c>
      <c r="B26" s="2" t="s">
        <v>58</v>
      </c>
      <c r="C26" s="5" t="s">
        <v>59</v>
      </c>
      <c r="D26" s="5">
        <v>270</v>
      </c>
      <c r="E26" s="5"/>
      <c r="F26" s="5">
        <v>270</v>
      </c>
      <c r="G26" s="5"/>
      <c r="H26" s="1">
        <f t="shared" si="4"/>
        <v>6</v>
      </c>
    </row>
    <row r="27" spans="1:8" x14ac:dyDescent="0.3">
      <c r="A27" s="6" t="s">
        <v>60</v>
      </c>
      <c r="B27" s="7" t="s">
        <v>61</v>
      </c>
      <c r="C27" s="6">
        <f>SUM(H28)</f>
        <v>3</v>
      </c>
      <c r="D27" s="6">
        <v>60</v>
      </c>
      <c r="E27" s="6">
        <v>28</v>
      </c>
      <c r="F27" s="6">
        <v>30</v>
      </c>
      <c r="G27" s="6">
        <v>2</v>
      </c>
    </row>
    <row r="28" spans="1:8" x14ac:dyDescent="0.3">
      <c r="A28" s="5" t="s">
        <v>62</v>
      </c>
      <c r="B28" s="2" t="s">
        <v>63</v>
      </c>
      <c r="C28" s="5" t="s">
        <v>39</v>
      </c>
      <c r="D28" s="5">
        <v>60</v>
      </c>
      <c r="E28" s="5">
        <v>28</v>
      </c>
      <c r="F28" s="5">
        <v>30</v>
      </c>
      <c r="G28" s="5">
        <v>2</v>
      </c>
      <c r="H28" s="1">
        <f t="shared" si="4"/>
        <v>3</v>
      </c>
    </row>
    <row r="29" spans="1:8" x14ac:dyDescent="0.3">
      <c r="A29" s="3"/>
      <c r="B29" s="4" t="s">
        <v>64</v>
      </c>
      <c r="C29" s="3">
        <f>C2+C10</f>
        <v>55</v>
      </c>
      <c r="D29" s="3">
        <f t="shared" ref="D29:G29" si="6">D2+D10</f>
        <v>1305</v>
      </c>
      <c r="E29" s="3">
        <f t="shared" si="6"/>
        <v>412</v>
      </c>
      <c r="F29" s="3">
        <f t="shared" si="6"/>
        <v>855</v>
      </c>
      <c r="G29" s="3">
        <f t="shared" si="6"/>
        <v>38</v>
      </c>
    </row>
  </sheetData>
  <pageMargins left="0.7" right="0.7" top="0.75" bottom="0.75" header="0.3" footer="0.3"/>
  <pageSetup orientation="portrait" verticalDpi="0" r:id="rId1"/>
  <ignoredErrors>
    <ignoredError sqref="D2:G2 D11:G11 D16:G1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zoomScale="70" zoomScaleNormal="70" workbookViewId="0">
      <selection activeCell="A3" sqref="A3:G6"/>
    </sheetView>
  </sheetViews>
  <sheetFormatPr defaultRowHeight="15.6" x14ac:dyDescent="0.3"/>
  <cols>
    <col min="1" max="1" width="11.21875" style="1" bestFit="1" customWidth="1"/>
    <col min="2" max="2" width="42.88671875" style="1" bestFit="1" customWidth="1"/>
    <col min="3" max="3" width="10.77734375" style="1" bestFit="1" customWidth="1"/>
    <col min="4" max="6" width="8.88671875" style="1"/>
    <col min="7" max="7" width="10.88671875" style="1" bestFit="1" customWidth="1"/>
    <col min="8" max="8" width="8.88671875" style="1"/>
    <col min="9" max="9" width="37.5546875" style="1" bestFit="1" customWidth="1"/>
    <col min="10" max="10" width="13.5546875" style="1" bestFit="1" customWidth="1"/>
    <col min="11" max="11" width="11.5546875" style="1" bestFit="1" customWidth="1"/>
    <col min="12" max="12" width="9.33203125" style="1" bestFit="1" customWidth="1"/>
    <col min="13" max="13" width="9.6640625" style="1" bestFit="1" customWidth="1"/>
    <col min="14" max="14" width="10.109375" style="1" bestFit="1" customWidth="1"/>
    <col min="15" max="16384" width="8.88671875" style="1"/>
  </cols>
  <sheetData>
    <row r="1" spans="1:11" x14ac:dyDescent="0.3">
      <c r="A1" s="8" t="s">
        <v>0</v>
      </c>
      <c r="B1" s="8" t="s">
        <v>1</v>
      </c>
      <c r="C1" s="8" t="s">
        <v>68</v>
      </c>
      <c r="D1" s="8" t="s">
        <v>69</v>
      </c>
      <c r="E1" s="8" t="s">
        <v>65</v>
      </c>
      <c r="F1" s="8" t="s">
        <v>66</v>
      </c>
      <c r="G1" s="8" t="s">
        <v>67</v>
      </c>
      <c r="H1" s="1" t="s">
        <v>68</v>
      </c>
      <c r="I1" s="1" t="s">
        <v>113</v>
      </c>
      <c r="J1" s="1" t="s">
        <v>68</v>
      </c>
    </row>
    <row r="2" spans="1:11" x14ac:dyDescent="0.3">
      <c r="A2" s="3" t="s">
        <v>2</v>
      </c>
      <c r="B2" s="4" t="s">
        <v>3</v>
      </c>
      <c r="C2" s="3">
        <f>SUM(H3:H9)</f>
        <v>25</v>
      </c>
      <c r="D2" s="3">
        <v>450</v>
      </c>
      <c r="E2" s="3">
        <v>288</v>
      </c>
      <c r="F2" s="3">
        <v>150</v>
      </c>
      <c r="G2" s="3">
        <v>12</v>
      </c>
    </row>
    <row r="3" spans="1:11" x14ac:dyDescent="0.3">
      <c r="A3" s="9" t="s">
        <v>70</v>
      </c>
      <c r="B3" s="2" t="s">
        <v>5</v>
      </c>
      <c r="C3" s="5" t="s">
        <v>71</v>
      </c>
      <c r="D3" s="5">
        <v>90</v>
      </c>
      <c r="E3" s="5">
        <v>88</v>
      </c>
      <c r="F3" s="5"/>
      <c r="G3" s="5">
        <v>2</v>
      </c>
      <c r="H3" s="1">
        <f>LEFT(C3)+0</f>
        <v>6</v>
      </c>
      <c r="I3" s="11" t="str">
        <f>B3</f>
        <v>Chính trị</v>
      </c>
      <c r="J3" s="1">
        <f>H3</f>
        <v>6</v>
      </c>
      <c r="K3" s="1" t="s">
        <v>122</v>
      </c>
    </row>
    <row r="4" spans="1:11" x14ac:dyDescent="0.3">
      <c r="A4" s="9" t="s">
        <v>72</v>
      </c>
      <c r="B4" s="2" t="s">
        <v>8</v>
      </c>
      <c r="C4" s="5" t="s">
        <v>6</v>
      </c>
      <c r="D4" s="5">
        <v>30</v>
      </c>
      <c r="E4" s="5">
        <v>28</v>
      </c>
      <c r="F4" s="5"/>
      <c r="G4" s="5">
        <v>2</v>
      </c>
      <c r="H4" s="1">
        <f t="shared" ref="H4:H9" si="0">LEFT(C4)+0</f>
        <v>2</v>
      </c>
      <c r="I4" s="11" t="str">
        <f t="shared" ref="I4:I6" si="1">B4</f>
        <v>Pháp luật</v>
      </c>
      <c r="J4" s="1">
        <f t="shared" ref="J4:J6" si="2">H4</f>
        <v>2</v>
      </c>
      <c r="K4" s="1" t="s">
        <v>123</v>
      </c>
    </row>
    <row r="5" spans="1:11" x14ac:dyDescent="0.3">
      <c r="A5" s="9" t="s">
        <v>73</v>
      </c>
      <c r="B5" s="2" t="s">
        <v>11</v>
      </c>
      <c r="C5" s="5" t="s">
        <v>74</v>
      </c>
      <c r="D5" s="5">
        <v>60</v>
      </c>
      <c r="E5" s="5"/>
      <c r="F5" s="5">
        <v>60</v>
      </c>
      <c r="G5" s="5"/>
      <c r="H5" s="1">
        <f t="shared" si="0"/>
        <v>2</v>
      </c>
      <c r="I5" s="11" t="str">
        <f t="shared" si="1"/>
        <v>Giáo dục thể chất (*)</v>
      </c>
      <c r="J5" s="1">
        <f t="shared" si="2"/>
        <v>2</v>
      </c>
      <c r="K5" s="1" t="s">
        <v>122</v>
      </c>
    </row>
    <row r="6" spans="1:11" x14ac:dyDescent="0.3">
      <c r="A6" s="9" t="s">
        <v>75</v>
      </c>
      <c r="B6" s="2" t="s">
        <v>14</v>
      </c>
      <c r="C6" s="5" t="s">
        <v>76</v>
      </c>
      <c r="D6" s="5">
        <v>75</v>
      </c>
      <c r="E6" s="5">
        <v>43</v>
      </c>
      <c r="F6" s="5">
        <v>30</v>
      </c>
      <c r="G6" s="5">
        <v>2</v>
      </c>
      <c r="H6" s="1">
        <f t="shared" si="0"/>
        <v>4</v>
      </c>
      <c r="I6" s="11" t="str">
        <f t="shared" si="1"/>
        <v>Giáo dục Quốc phòng - An ninh (*)</v>
      </c>
      <c r="J6" s="1">
        <f t="shared" si="2"/>
        <v>4</v>
      </c>
      <c r="K6" s="1" t="s">
        <v>123</v>
      </c>
    </row>
    <row r="7" spans="1:11" x14ac:dyDescent="0.3">
      <c r="A7" s="5">
        <v>5</v>
      </c>
      <c r="B7" s="2" t="s">
        <v>16</v>
      </c>
      <c r="C7" s="5" t="s">
        <v>17</v>
      </c>
      <c r="D7" s="5">
        <v>90</v>
      </c>
      <c r="E7" s="5">
        <v>28</v>
      </c>
      <c r="F7" s="5">
        <v>60</v>
      </c>
      <c r="G7" s="5">
        <v>2</v>
      </c>
      <c r="H7" s="1">
        <f t="shared" si="0"/>
        <v>4</v>
      </c>
      <c r="I7" s="1" t="str">
        <f>IF(IFERROR(MATCH(B7,TC!$B$1:$B$29,0),FALSE),"",B7)</f>
        <v/>
      </c>
      <c r="J7" s="1" t="str">
        <f t="shared" ref="J4:J36" si="3">IF(I7&lt;&gt;"",H7,"")</f>
        <v/>
      </c>
    </row>
    <row r="8" spans="1:11" x14ac:dyDescent="0.3">
      <c r="A8" s="5">
        <v>6</v>
      </c>
      <c r="B8" s="2" t="s">
        <v>18</v>
      </c>
      <c r="C8" s="5" t="s">
        <v>19</v>
      </c>
      <c r="D8" s="5">
        <v>60</v>
      </c>
      <c r="E8" s="5">
        <v>58</v>
      </c>
      <c r="F8" s="5"/>
      <c r="G8" s="5">
        <v>2</v>
      </c>
      <c r="H8" s="1">
        <f t="shared" si="0"/>
        <v>4</v>
      </c>
      <c r="I8" s="1" t="str">
        <f>IF(IFERROR(MATCH(B8,TC!$B$1:$B$29,0),FALSE),"",B8)</f>
        <v/>
      </c>
      <c r="J8" s="1" t="str">
        <f t="shared" si="3"/>
        <v/>
      </c>
    </row>
    <row r="9" spans="1:11" x14ac:dyDescent="0.3">
      <c r="A9" s="5">
        <v>7</v>
      </c>
      <c r="B9" s="2" t="s">
        <v>20</v>
      </c>
      <c r="C9" s="5" t="s">
        <v>21</v>
      </c>
      <c r="D9" s="5">
        <v>45</v>
      </c>
      <c r="E9" s="5">
        <v>43</v>
      </c>
      <c r="F9" s="5"/>
      <c r="G9" s="5">
        <v>2</v>
      </c>
      <c r="H9" s="1">
        <f t="shared" si="0"/>
        <v>3</v>
      </c>
      <c r="I9" s="1" t="str">
        <f>IF(IFERROR(MATCH(B9,TC!$B$1:$B$29,0),FALSE),"",B9)</f>
        <v/>
      </c>
      <c r="J9" s="1">
        <v>3</v>
      </c>
      <c r="K9" s="1" t="s">
        <v>124</v>
      </c>
    </row>
    <row r="10" spans="1:11" x14ac:dyDescent="0.3">
      <c r="A10" s="3" t="s">
        <v>22</v>
      </c>
      <c r="B10" s="4" t="s">
        <v>23</v>
      </c>
      <c r="C10" s="3">
        <f>C11+C18+C33</f>
        <v>65</v>
      </c>
      <c r="D10" s="3">
        <f t="shared" ref="D10:G10" si="4">D11+D18+D33</f>
        <v>1545</v>
      </c>
      <c r="E10" s="3">
        <f t="shared" si="4"/>
        <v>485</v>
      </c>
      <c r="F10" s="3">
        <f t="shared" si="4"/>
        <v>1020</v>
      </c>
      <c r="G10" s="3">
        <f t="shared" si="4"/>
        <v>40</v>
      </c>
      <c r="J10" s="1" t="str">
        <f t="shared" si="3"/>
        <v/>
      </c>
    </row>
    <row r="11" spans="1:11" x14ac:dyDescent="0.3">
      <c r="A11" s="6" t="s">
        <v>24</v>
      </c>
      <c r="B11" s="7" t="s">
        <v>77</v>
      </c>
      <c r="C11" s="6">
        <f>SUM(H12:H17)</f>
        <v>16</v>
      </c>
      <c r="D11" s="6">
        <f>SUM(D12:D17)</f>
        <v>360</v>
      </c>
      <c r="E11" s="6">
        <f t="shared" ref="E11:G11" si="5">SUM(E12:E17)</f>
        <v>108</v>
      </c>
      <c r="F11" s="6">
        <f t="shared" si="5"/>
        <v>240</v>
      </c>
      <c r="G11" s="6">
        <f t="shared" si="5"/>
        <v>12</v>
      </c>
      <c r="J11" s="1" t="str">
        <f t="shared" si="3"/>
        <v/>
      </c>
    </row>
    <row r="12" spans="1:11" x14ac:dyDescent="0.3">
      <c r="A12" s="5" t="s">
        <v>78</v>
      </c>
      <c r="B12" s="2" t="s">
        <v>27</v>
      </c>
      <c r="C12" s="5" t="s">
        <v>17</v>
      </c>
      <c r="D12" s="5">
        <v>90</v>
      </c>
      <c r="E12" s="5">
        <v>28</v>
      </c>
      <c r="F12" s="5">
        <v>60</v>
      </c>
      <c r="G12" s="5">
        <v>2</v>
      </c>
      <c r="H12" s="1">
        <f t="shared" ref="H12:H36" si="6">LEFT(C12)+0</f>
        <v>4</v>
      </c>
      <c r="I12" s="1" t="str">
        <f>IF(IFERROR(MATCH(B12,TC!$B$1:$B$29,0),FALSE),"",B12)</f>
        <v/>
      </c>
      <c r="J12" s="1" t="str">
        <f t="shared" si="3"/>
        <v/>
      </c>
    </row>
    <row r="13" spans="1:11" x14ac:dyDescent="0.3">
      <c r="A13" s="5" t="s">
        <v>79</v>
      </c>
      <c r="B13" s="2" t="s">
        <v>30</v>
      </c>
      <c r="C13" s="5" t="s">
        <v>15</v>
      </c>
      <c r="D13" s="5">
        <v>45</v>
      </c>
      <c r="E13" s="5">
        <v>13</v>
      </c>
      <c r="F13" s="5">
        <v>30</v>
      </c>
      <c r="G13" s="5">
        <v>2</v>
      </c>
      <c r="H13" s="1">
        <f t="shared" si="6"/>
        <v>2</v>
      </c>
      <c r="I13" s="1" t="str">
        <f>IF(IFERROR(MATCH(B13,TC!$B$1:$B$29,0),FALSE),"",B13)</f>
        <v/>
      </c>
      <c r="J13" s="1" t="str">
        <f t="shared" si="3"/>
        <v/>
      </c>
    </row>
    <row r="14" spans="1:11" x14ac:dyDescent="0.3">
      <c r="A14" s="5" t="s">
        <v>80</v>
      </c>
      <c r="B14" s="2" t="s">
        <v>81</v>
      </c>
      <c r="C14" s="5" t="s">
        <v>82</v>
      </c>
      <c r="D14" s="5">
        <v>75</v>
      </c>
      <c r="E14" s="5">
        <v>13</v>
      </c>
      <c r="F14" s="5">
        <v>60</v>
      </c>
      <c r="G14" s="5">
        <v>2</v>
      </c>
      <c r="H14" s="1">
        <f t="shared" si="6"/>
        <v>3</v>
      </c>
      <c r="I14" s="1" t="str">
        <f>IF(IFERROR(MATCH(B14,TC!$B$1:$B$29,0),FALSE),"",B14)</f>
        <v>Cấu trúc dữ liệu &amp; giải thuật</v>
      </c>
      <c r="J14" s="1">
        <f t="shared" si="3"/>
        <v>3</v>
      </c>
      <c r="K14" s="1" t="s">
        <v>122</v>
      </c>
    </row>
    <row r="15" spans="1:11" x14ac:dyDescent="0.3">
      <c r="A15" s="5" t="s">
        <v>83</v>
      </c>
      <c r="B15" s="2" t="s">
        <v>84</v>
      </c>
      <c r="C15" s="5" t="s">
        <v>82</v>
      </c>
      <c r="D15" s="5">
        <v>75</v>
      </c>
      <c r="E15" s="5">
        <v>13</v>
      </c>
      <c r="F15" s="5">
        <v>60</v>
      </c>
      <c r="G15" s="5">
        <v>2</v>
      </c>
      <c r="H15" s="1">
        <f t="shared" si="6"/>
        <v>3</v>
      </c>
      <c r="I15" s="1" t="str">
        <f>IF(IFERROR(MATCH(B15,TC!$B$1:$B$29,0),FALSE),"",B15)</f>
        <v>Hệ quản trị cơ sở dữ liệu</v>
      </c>
      <c r="J15" s="1">
        <f t="shared" si="3"/>
        <v>3</v>
      </c>
      <c r="K15" s="1" t="s">
        <v>123</v>
      </c>
    </row>
    <row r="16" spans="1:11" x14ac:dyDescent="0.3">
      <c r="A16" s="5" t="s">
        <v>85</v>
      </c>
      <c r="B16" s="2" t="s">
        <v>86</v>
      </c>
      <c r="C16" s="5" t="s">
        <v>15</v>
      </c>
      <c r="D16" s="5">
        <v>45</v>
      </c>
      <c r="E16" s="5">
        <v>13</v>
      </c>
      <c r="F16" s="5">
        <v>30</v>
      </c>
      <c r="G16" s="5">
        <v>2</v>
      </c>
      <c r="H16" s="1">
        <f t="shared" si="6"/>
        <v>2</v>
      </c>
      <c r="I16" s="1" t="str">
        <f>IF(IFERROR(MATCH(B16,TC!$B$1:$B$29,0),FALSE),"",B16)</f>
        <v>Phân tích và thiết kế hệ thống thông tin</v>
      </c>
      <c r="J16" s="1">
        <f t="shared" si="3"/>
        <v>2</v>
      </c>
      <c r="K16" s="1" t="s">
        <v>123</v>
      </c>
    </row>
    <row r="17" spans="1:11" x14ac:dyDescent="0.3">
      <c r="A17" s="5" t="s">
        <v>87</v>
      </c>
      <c r="B17" s="2" t="s">
        <v>32</v>
      </c>
      <c r="C17" s="5" t="s">
        <v>6</v>
      </c>
      <c r="D17" s="5">
        <v>30</v>
      </c>
      <c r="E17" s="5">
        <v>28</v>
      </c>
      <c r="F17" s="5"/>
      <c r="G17" s="5">
        <v>2</v>
      </c>
      <c r="H17" s="1">
        <f t="shared" si="6"/>
        <v>2</v>
      </c>
      <c r="I17" s="1" t="str">
        <f>IF(IFERROR(MATCH(B17,TC!$B$1:$B$29,0),FALSE),"",B17)</f>
        <v/>
      </c>
      <c r="J17" s="1" t="str">
        <f t="shared" si="3"/>
        <v/>
      </c>
    </row>
    <row r="18" spans="1:11" x14ac:dyDescent="0.3">
      <c r="A18" s="6" t="s">
        <v>35</v>
      </c>
      <c r="B18" s="7" t="s">
        <v>88</v>
      </c>
      <c r="C18" s="6">
        <f>SUM(H19:H32)</f>
        <v>41</v>
      </c>
      <c r="D18" s="6">
        <f>SUM(D19:D32)</f>
        <v>1020</v>
      </c>
      <c r="E18" s="6">
        <f t="shared" ref="E18:G18" si="7">SUM(E19:E32)</f>
        <v>308</v>
      </c>
      <c r="F18" s="6">
        <f t="shared" si="7"/>
        <v>690</v>
      </c>
      <c r="G18" s="6">
        <f t="shared" si="7"/>
        <v>22</v>
      </c>
      <c r="J18" s="1" t="str">
        <f t="shared" si="3"/>
        <v/>
      </c>
    </row>
    <row r="19" spans="1:11" x14ac:dyDescent="0.3">
      <c r="A19" s="5" t="s">
        <v>89</v>
      </c>
      <c r="B19" s="2" t="s">
        <v>38</v>
      </c>
      <c r="C19" s="5" t="s">
        <v>39</v>
      </c>
      <c r="D19" s="5">
        <v>60</v>
      </c>
      <c r="E19" s="5">
        <v>28</v>
      </c>
      <c r="F19" s="5">
        <v>30</v>
      </c>
      <c r="G19" s="5">
        <v>2</v>
      </c>
      <c r="H19" s="1">
        <f t="shared" si="6"/>
        <v>3</v>
      </c>
      <c r="I19" s="1" t="str">
        <f>IF(IFERROR(MATCH(B19,TC!$B$1:$B$29,0),FALSE),"",B19)</f>
        <v/>
      </c>
      <c r="J19" s="1" t="str">
        <f t="shared" si="3"/>
        <v/>
      </c>
    </row>
    <row r="20" spans="1:11" x14ac:dyDescent="0.3">
      <c r="A20" s="5" t="s">
        <v>90</v>
      </c>
      <c r="B20" s="2" t="s">
        <v>41</v>
      </c>
      <c r="C20" s="5" t="s">
        <v>39</v>
      </c>
      <c r="D20" s="5">
        <v>60</v>
      </c>
      <c r="E20" s="5">
        <v>28</v>
      </c>
      <c r="F20" s="5">
        <v>30</v>
      </c>
      <c r="G20" s="5">
        <v>2</v>
      </c>
      <c r="H20" s="1">
        <f t="shared" si="6"/>
        <v>3</v>
      </c>
      <c r="I20" s="1" t="str">
        <f>IF(IFERROR(MATCH(B20,TC!$B$1:$B$29,0),FALSE),"",B20)</f>
        <v/>
      </c>
      <c r="J20" s="1" t="str">
        <f t="shared" si="3"/>
        <v/>
      </c>
    </row>
    <row r="21" spans="1:11" x14ac:dyDescent="0.3">
      <c r="A21" s="5" t="s">
        <v>91</v>
      </c>
      <c r="B21" s="2" t="s">
        <v>43</v>
      </c>
      <c r="C21" s="5" t="s">
        <v>76</v>
      </c>
      <c r="D21" s="5">
        <v>75</v>
      </c>
      <c r="E21" s="5">
        <v>43</v>
      </c>
      <c r="F21" s="5">
        <v>30</v>
      </c>
      <c r="G21" s="5">
        <v>2</v>
      </c>
      <c r="H21" s="1">
        <f t="shared" si="6"/>
        <v>4</v>
      </c>
      <c r="I21" s="1" t="str">
        <f>IF(IFERROR(MATCH(B21,TC!$B$1:$B$29,0),FALSE),"",B21)</f>
        <v/>
      </c>
      <c r="J21" s="1" t="str">
        <f t="shared" si="3"/>
        <v/>
      </c>
    </row>
    <row r="22" spans="1:11" x14ac:dyDescent="0.3">
      <c r="A22" s="5" t="s">
        <v>92</v>
      </c>
      <c r="B22" s="2" t="s">
        <v>51</v>
      </c>
      <c r="C22" s="5" t="s">
        <v>39</v>
      </c>
      <c r="D22" s="5">
        <v>60</v>
      </c>
      <c r="E22" s="5">
        <v>28</v>
      </c>
      <c r="F22" s="5">
        <v>30</v>
      </c>
      <c r="G22" s="5">
        <v>2</v>
      </c>
      <c r="H22" s="1">
        <f t="shared" si="6"/>
        <v>3</v>
      </c>
      <c r="I22" s="1" t="str">
        <f>IF(IFERROR(MATCH(B22,TC!$B$1:$B$29,0),FALSE),"",B22)</f>
        <v/>
      </c>
      <c r="J22" s="1" t="str">
        <f t="shared" si="3"/>
        <v/>
      </c>
    </row>
    <row r="23" spans="1:11" x14ac:dyDescent="0.3">
      <c r="A23" s="5" t="s">
        <v>93</v>
      </c>
      <c r="B23" s="2" t="s">
        <v>47</v>
      </c>
      <c r="C23" s="5" t="s">
        <v>39</v>
      </c>
      <c r="D23" s="5">
        <v>60</v>
      </c>
      <c r="E23" s="5">
        <v>28</v>
      </c>
      <c r="F23" s="5">
        <v>30</v>
      </c>
      <c r="G23" s="5">
        <v>2</v>
      </c>
      <c r="H23" s="1">
        <f t="shared" si="6"/>
        <v>3</v>
      </c>
      <c r="I23" s="1" t="str">
        <f>IF(IFERROR(MATCH(B23,TC!$B$1:$B$29,0),FALSE),"",B23)</f>
        <v/>
      </c>
      <c r="J23" s="1" t="str">
        <f t="shared" si="3"/>
        <v/>
      </c>
    </row>
    <row r="24" spans="1:11" x14ac:dyDescent="0.3">
      <c r="A24" s="5" t="s">
        <v>94</v>
      </c>
      <c r="B24" s="2" t="s">
        <v>45</v>
      </c>
      <c r="C24" s="5" t="s">
        <v>39</v>
      </c>
      <c r="D24" s="5">
        <v>60</v>
      </c>
      <c r="E24" s="5">
        <v>28</v>
      </c>
      <c r="F24" s="5">
        <v>30</v>
      </c>
      <c r="G24" s="5">
        <v>2</v>
      </c>
      <c r="H24" s="1">
        <f t="shared" si="6"/>
        <v>3</v>
      </c>
      <c r="I24" s="1" t="str">
        <f>IF(IFERROR(MATCH(B24,TC!$B$1:$B$29,0),FALSE),"",B24)</f>
        <v/>
      </c>
      <c r="J24" s="1" t="str">
        <f t="shared" si="3"/>
        <v/>
      </c>
    </row>
    <row r="25" spans="1:11" x14ac:dyDescent="0.3">
      <c r="A25" s="5" t="s">
        <v>95</v>
      </c>
      <c r="B25" s="2" t="s">
        <v>96</v>
      </c>
      <c r="C25" s="5" t="s">
        <v>39</v>
      </c>
      <c r="D25" s="5">
        <v>60</v>
      </c>
      <c r="E25" s="5">
        <v>28</v>
      </c>
      <c r="F25" s="5">
        <v>30</v>
      </c>
      <c r="G25" s="5">
        <v>2</v>
      </c>
      <c r="H25" s="1">
        <f t="shared" si="6"/>
        <v>3</v>
      </c>
      <c r="I25" s="1" t="str">
        <f>IF(IFERROR(MATCH(B25,TC!$B$1:$B$29,0),FALSE),"",B25)</f>
        <v>Công nghệ ảo hóa</v>
      </c>
      <c r="J25" s="1">
        <f t="shared" si="3"/>
        <v>3</v>
      </c>
      <c r="K25" s="1" t="s">
        <v>129</v>
      </c>
    </row>
    <row r="26" spans="1:11" x14ac:dyDescent="0.3">
      <c r="A26" s="5" t="s">
        <v>97</v>
      </c>
      <c r="B26" s="2" t="s">
        <v>98</v>
      </c>
      <c r="C26" s="5" t="s">
        <v>39</v>
      </c>
      <c r="D26" s="5">
        <v>60</v>
      </c>
      <c r="E26" s="5">
        <v>28</v>
      </c>
      <c r="F26" s="5">
        <v>30</v>
      </c>
      <c r="G26" s="5">
        <v>2</v>
      </c>
      <c r="H26" s="1">
        <f t="shared" si="6"/>
        <v>3</v>
      </c>
      <c r="I26" s="1" t="str">
        <f>IF(IFERROR(MATCH(B26,TC!$B$1:$B$29,0),FALSE),"",B26)</f>
        <v>Cấu hình mạng</v>
      </c>
      <c r="J26" s="1">
        <f t="shared" si="3"/>
        <v>3</v>
      </c>
      <c r="K26" s="1" t="s">
        <v>123</v>
      </c>
    </row>
    <row r="27" spans="1:11" x14ac:dyDescent="0.3">
      <c r="A27" s="5" t="s">
        <v>99</v>
      </c>
      <c r="B27" s="2" t="s">
        <v>49</v>
      </c>
      <c r="C27" s="5" t="s">
        <v>15</v>
      </c>
      <c r="D27" s="10">
        <v>45</v>
      </c>
      <c r="E27" s="5">
        <v>13</v>
      </c>
      <c r="F27" s="5">
        <v>30</v>
      </c>
      <c r="G27" s="5">
        <v>2</v>
      </c>
      <c r="H27" s="1">
        <f t="shared" si="6"/>
        <v>2</v>
      </c>
      <c r="I27" s="1" t="str">
        <f>IF(IFERROR(MATCH(B27,TC!$B$1:$B$29,0),FALSE),"",B27)</f>
        <v/>
      </c>
      <c r="J27" s="1" t="str">
        <f t="shared" si="3"/>
        <v/>
      </c>
    </row>
    <row r="28" spans="1:11" x14ac:dyDescent="0.3">
      <c r="A28" s="5" t="s">
        <v>100</v>
      </c>
      <c r="B28" s="2" t="s">
        <v>101</v>
      </c>
      <c r="C28" s="5" t="s">
        <v>39</v>
      </c>
      <c r="D28" s="10">
        <v>60</v>
      </c>
      <c r="E28" s="5">
        <v>28</v>
      </c>
      <c r="F28" s="5">
        <v>30</v>
      </c>
      <c r="G28" s="5">
        <v>2</v>
      </c>
      <c r="H28" s="1">
        <f t="shared" si="6"/>
        <v>3</v>
      </c>
      <c r="I28" s="1" t="str">
        <f>IF(IFERROR(MATCH(B28,TC!$B$1:$B$29,0),FALSE),"",B28)</f>
        <v>Quản trị mạng nâng cao trên Linux</v>
      </c>
      <c r="J28" s="1">
        <f t="shared" si="3"/>
        <v>3</v>
      </c>
      <c r="K28" s="1" t="s">
        <v>129</v>
      </c>
    </row>
    <row r="29" spans="1:11" x14ac:dyDescent="0.3">
      <c r="A29" s="5" t="s">
        <v>102</v>
      </c>
      <c r="B29" s="2" t="s">
        <v>63</v>
      </c>
      <c r="C29" s="5" t="s">
        <v>39</v>
      </c>
      <c r="D29" s="5">
        <v>60</v>
      </c>
      <c r="E29" s="5">
        <v>28</v>
      </c>
      <c r="F29" s="5">
        <v>30</v>
      </c>
      <c r="G29" s="5">
        <v>2</v>
      </c>
      <c r="H29" s="1">
        <f t="shared" si="6"/>
        <v>3</v>
      </c>
      <c r="I29" s="1" t="str">
        <f>IF(IFERROR(MATCH(B29,TC!$B$1:$B$29,0),FALSE),"",B29)</f>
        <v/>
      </c>
      <c r="J29" s="1" t="str">
        <f t="shared" si="3"/>
        <v/>
      </c>
    </row>
    <row r="30" spans="1:11" x14ac:dyDescent="0.3">
      <c r="A30" s="5" t="s">
        <v>103</v>
      </c>
      <c r="B30" s="2" t="s">
        <v>55</v>
      </c>
      <c r="C30" s="5" t="s">
        <v>56</v>
      </c>
      <c r="D30" s="5">
        <v>45</v>
      </c>
      <c r="E30" s="5"/>
      <c r="F30" s="5">
        <v>45</v>
      </c>
      <c r="G30" s="5"/>
      <c r="H30" s="1">
        <f t="shared" si="6"/>
        <v>1</v>
      </c>
      <c r="I30" s="1" t="str">
        <f>IF(IFERROR(MATCH(B30,TC!$B$1:$B$29,0),FALSE),"",B30)</f>
        <v/>
      </c>
      <c r="J30" s="1" t="str">
        <f t="shared" si="3"/>
        <v/>
      </c>
    </row>
    <row r="31" spans="1:11" x14ac:dyDescent="0.3">
      <c r="A31" s="5" t="s">
        <v>104</v>
      </c>
      <c r="B31" s="2" t="s">
        <v>105</v>
      </c>
      <c r="C31" s="5" t="s">
        <v>56</v>
      </c>
      <c r="D31" s="5">
        <v>45</v>
      </c>
      <c r="E31" s="5"/>
      <c r="F31" s="5">
        <v>45</v>
      </c>
      <c r="G31" s="5"/>
      <c r="H31" s="1">
        <f t="shared" si="6"/>
        <v>1</v>
      </c>
      <c r="I31" s="1" t="str">
        <f>IF(IFERROR(MATCH(B31,TC!$B$1:$B$29,0),FALSE),"",B31)</f>
        <v>Đồ án 2</v>
      </c>
      <c r="J31" s="1">
        <f t="shared" si="3"/>
        <v>1</v>
      </c>
      <c r="K31" s="1" t="s">
        <v>129</v>
      </c>
    </row>
    <row r="32" spans="1:11" x14ac:dyDescent="0.3">
      <c r="A32" s="5" t="s">
        <v>106</v>
      </c>
      <c r="B32" s="2" t="s">
        <v>58</v>
      </c>
      <c r="C32" s="5" t="s">
        <v>59</v>
      </c>
      <c r="D32" s="5">
        <v>270</v>
      </c>
      <c r="E32" s="5"/>
      <c r="F32" s="5">
        <v>270</v>
      </c>
      <c r="G32" s="5"/>
      <c r="H32" s="1">
        <f t="shared" si="6"/>
        <v>6</v>
      </c>
      <c r="I32" s="1" t="str">
        <f>IF(IFERROR(MATCH(B32,TC!$B$1:$B$29,0),FALSE),"",B32)</f>
        <v/>
      </c>
      <c r="J32" s="1" t="str">
        <f t="shared" si="3"/>
        <v/>
      </c>
    </row>
    <row r="33" spans="1:14" x14ac:dyDescent="0.3">
      <c r="A33" s="5" t="s">
        <v>60</v>
      </c>
      <c r="B33" s="7" t="s">
        <v>107</v>
      </c>
      <c r="C33" s="6">
        <f>SUM(H34:H36)</f>
        <v>8</v>
      </c>
      <c r="D33" s="6">
        <f>SUM(D34:D36)</f>
        <v>165</v>
      </c>
      <c r="E33" s="6">
        <f t="shared" ref="E33:G33" si="8">SUM(E34:E36)</f>
        <v>69</v>
      </c>
      <c r="F33" s="6">
        <f t="shared" si="8"/>
        <v>90</v>
      </c>
      <c r="G33" s="6">
        <f t="shared" si="8"/>
        <v>6</v>
      </c>
      <c r="J33" s="1" t="str">
        <f t="shared" si="3"/>
        <v/>
      </c>
    </row>
    <row r="34" spans="1:14" x14ac:dyDescent="0.3">
      <c r="A34" s="5" t="s">
        <v>108</v>
      </c>
      <c r="B34" s="2" t="s">
        <v>53</v>
      </c>
      <c r="C34" s="5" t="s">
        <v>15</v>
      </c>
      <c r="D34" s="5">
        <v>45</v>
      </c>
      <c r="E34" s="5">
        <v>13</v>
      </c>
      <c r="F34" s="5">
        <v>30</v>
      </c>
      <c r="G34" s="5">
        <v>2</v>
      </c>
      <c r="H34" s="1">
        <f t="shared" si="6"/>
        <v>2</v>
      </c>
      <c r="I34" s="1" t="str">
        <f>IF(IFERROR(MATCH(B34,TC!$B$1:$B$29,0),FALSE),"",B34)</f>
        <v/>
      </c>
      <c r="J34" s="1" t="str">
        <f t="shared" si="3"/>
        <v/>
      </c>
    </row>
    <row r="35" spans="1:14" x14ac:dyDescent="0.3">
      <c r="A35" s="5" t="s">
        <v>109</v>
      </c>
      <c r="B35" s="2" t="s">
        <v>110</v>
      </c>
      <c r="C35" s="5" t="s">
        <v>76</v>
      </c>
      <c r="D35" s="5">
        <v>75</v>
      </c>
      <c r="E35" s="5">
        <v>43</v>
      </c>
      <c r="F35" s="5">
        <v>30</v>
      </c>
      <c r="G35" s="5">
        <v>2</v>
      </c>
      <c r="H35" s="1">
        <f t="shared" si="6"/>
        <v>4</v>
      </c>
      <c r="I35" s="1" t="str">
        <f>IF(IFERROR(MATCH(B35,TC!$B$1:$B$29,0),FALSE),"",B35)</f>
        <v>Thiết kế Web</v>
      </c>
      <c r="J35" s="1">
        <f t="shared" si="3"/>
        <v>4</v>
      </c>
      <c r="K35" s="1" t="s">
        <v>129</v>
      </c>
    </row>
    <row r="36" spans="1:14" x14ac:dyDescent="0.3">
      <c r="A36" s="5" t="s">
        <v>111</v>
      </c>
      <c r="B36" s="2" t="s">
        <v>112</v>
      </c>
      <c r="C36" s="5" t="s">
        <v>15</v>
      </c>
      <c r="D36" s="5">
        <v>45</v>
      </c>
      <c r="E36" s="5">
        <v>13</v>
      </c>
      <c r="F36" s="5">
        <v>30</v>
      </c>
      <c r="G36" s="5">
        <v>2</v>
      </c>
      <c r="H36" s="1">
        <f t="shared" si="6"/>
        <v>2</v>
      </c>
      <c r="I36" s="1" t="str">
        <f>IF(IFERROR(MATCH(B36,TC!$B$1:$B$29,0),FALSE),"",B36)</f>
        <v>Kỹ thuật truyền thông và số liệu</v>
      </c>
      <c r="J36" s="1">
        <f t="shared" si="3"/>
        <v>2</v>
      </c>
      <c r="K36" s="1" t="s">
        <v>123</v>
      </c>
    </row>
    <row r="37" spans="1:14" x14ac:dyDescent="0.3">
      <c r="A37" s="3"/>
      <c r="B37" s="4" t="s">
        <v>64</v>
      </c>
      <c r="C37" s="3">
        <f>C2+C10</f>
        <v>90</v>
      </c>
      <c r="D37" s="3">
        <f t="shared" ref="D37:G37" si="9">D2+D10</f>
        <v>1995</v>
      </c>
      <c r="E37" s="3">
        <f t="shared" si="9"/>
        <v>773</v>
      </c>
      <c r="F37" s="3">
        <f t="shared" si="9"/>
        <v>1170</v>
      </c>
      <c r="G37" s="3">
        <f t="shared" si="9"/>
        <v>52</v>
      </c>
      <c r="J37" s="12"/>
      <c r="K37" s="12"/>
      <c r="L37" s="12" t="s">
        <v>119</v>
      </c>
      <c r="M37" s="12" t="s">
        <v>120</v>
      </c>
      <c r="N37" s="12" t="s">
        <v>121</v>
      </c>
    </row>
    <row r="38" spans="1:14" x14ac:dyDescent="0.3">
      <c r="J38" s="15" t="s">
        <v>114</v>
      </c>
      <c r="K38" s="15">
        <f>SUM(J3:J36)</f>
        <v>41</v>
      </c>
      <c r="L38" s="12">
        <v>45</v>
      </c>
      <c r="M38" s="12">
        <f>L38-K38</f>
        <v>4</v>
      </c>
      <c r="N38" s="12">
        <f>M38/3</f>
        <v>1.3333333333333333</v>
      </c>
    </row>
    <row r="39" spans="1:14" x14ac:dyDescent="0.3">
      <c r="J39" s="15" t="s">
        <v>115</v>
      </c>
      <c r="K39" s="15">
        <f>COUNT(J3:J36)</f>
        <v>14</v>
      </c>
      <c r="L39" s="12"/>
      <c r="M39" s="12"/>
      <c r="N39" s="12"/>
    </row>
    <row r="40" spans="1:14" x14ac:dyDescent="0.3">
      <c r="G40" s="11" t="s">
        <v>125</v>
      </c>
      <c r="H40" s="11">
        <f>K39+1</f>
        <v>15</v>
      </c>
      <c r="I40" s="11" t="s">
        <v>130</v>
      </c>
      <c r="J40" s="11">
        <v>4</v>
      </c>
      <c r="K40" s="11" t="s">
        <v>122</v>
      </c>
    </row>
    <row r="42" spans="1:14" x14ac:dyDescent="0.3">
      <c r="J42" s="14" t="s">
        <v>126</v>
      </c>
      <c r="K42" s="14" t="s">
        <v>127</v>
      </c>
      <c r="L42" s="14" t="s">
        <v>68</v>
      </c>
    </row>
    <row r="43" spans="1:14" x14ac:dyDescent="0.3">
      <c r="J43" s="12">
        <v>1</v>
      </c>
      <c r="K43" s="12">
        <f>COUNTIF(K2:K40,"hk1")</f>
        <v>4</v>
      </c>
      <c r="L43" s="12">
        <f>SUMIF(K3:K40,"hk1",J3:J40)</f>
        <v>15</v>
      </c>
    </row>
    <row r="44" spans="1:14" x14ac:dyDescent="0.3">
      <c r="A44" s="1" t="s">
        <v>116</v>
      </c>
      <c r="B44" s="1" t="s">
        <v>118</v>
      </c>
      <c r="J44" s="12">
        <v>2</v>
      </c>
      <c r="K44" s="12">
        <f>COUNTIF(K3:K41,"hk2")</f>
        <v>6</v>
      </c>
      <c r="L44" s="12">
        <f>SUMIF(K4:K41,"hk2",J4:J41)</f>
        <v>16</v>
      </c>
    </row>
    <row r="45" spans="1:14" x14ac:dyDescent="0.3">
      <c r="A45" s="1" t="s">
        <v>117</v>
      </c>
      <c r="J45" s="12" t="s">
        <v>128</v>
      </c>
      <c r="K45" s="12">
        <f>COUNTIF(K4:K42,"phụ")</f>
        <v>4</v>
      </c>
      <c r="L45" s="12">
        <f>SUMIF(K5:K42,"phụ",J5:J42)</f>
        <v>11</v>
      </c>
    </row>
    <row r="46" spans="1:14" x14ac:dyDescent="0.3">
      <c r="J46" s="13" t="s">
        <v>131</v>
      </c>
      <c r="K46" s="13">
        <f>SUM(K43:K45)</f>
        <v>14</v>
      </c>
      <c r="L46" s="13">
        <f>SUM(L43:L45)</f>
        <v>42</v>
      </c>
      <c r="M46" s="1" t="s">
        <v>132</v>
      </c>
    </row>
  </sheetData>
  <conditionalFormatting sqref="B1:B37">
    <cfRule type="cellIs" dxfId="0" priority="1" operator="equal">
      <formula>chưa</formula>
    </cfRule>
  </conditionalFormatting>
  <pageMargins left="0.7" right="0.7" top="0.75" bottom="0.75" header="0.3" footer="0.3"/>
  <pageSetup orientation="portrait" verticalDpi="0" r:id="rId1"/>
  <ignoredErrors>
    <ignoredError sqref="D11:G11 D18:G18 D33:G3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LT</vt:lpstr>
      <vt:lpstr>TC</vt:lpstr>
      <vt:lpstr>CD</vt:lpstr>
      <vt:lpstr>CD!_Hlk491893501</vt:lpstr>
      <vt:lpstr>LT!_Hlk491893501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2017-11-09T03:47:00Z</dcterms:created>
  <dcterms:modified xsi:type="dcterms:W3CDTF">2017-11-09T06:59:51Z</dcterms:modified>
</cp:coreProperties>
</file>